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Mẫu BC việc theo CHV Mẫu 06" sheetId="1" r:id="rId1"/>
    <sheet name="Mẫu BC tiền theo CHV Mẫu 07" sheetId="2" r:id="rId2"/>
  </sheets>
  <definedNames/>
  <calcPr fullCalcOnLoad="1"/>
</workbook>
</file>

<file path=xl/sharedStrings.xml><?xml version="1.0" encoding="utf-8"?>
<sst xmlns="http://schemas.openxmlformats.org/spreadsheetml/2006/main" count="362" uniqueCount="215">
  <si>
    <t>Biểu số: 07/TK-THA</t>
  </si>
  <si>
    <t xml:space="preserve"> KẾT QUẢ THI HÀNH ÁN DÂN SỰ TÍNH BẰNG TIỀN </t>
  </si>
  <si>
    <t xml:space="preserve"> Đơn vị gửi báo cáo…..……………</t>
  </si>
  <si>
    <t>Ban hành theo TT số: 01/2013/TT-BTP</t>
  </si>
  <si>
    <t xml:space="preserve">CHIA THEO CƠ QUAN THI HÀNH ÁN VÀ CHẤP HÀNH VIÊN </t>
  </si>
  <si>
    <t>Cục THADS tỉnh Cà Mau</t>
  </si>
  <si>
    <t>ngày 03 tháng 01 năm 2013</t>
  </si>
  <si>
    <t>12 tháng/năm 2015</t>
  </si>
  <si>
    <t>Đơn vị nhận báo cáo……………..</t>
  </si>
  <si>
    <t>Ngày nhận báo cáo:……………………</t>
  </si>
  <si>
    <t>Tổng cục THADS</t>
  </si>
  <si>
    <t>Đơn vị tính: 1.000 đồng</t>
  </si>
  <si>
    <t>Tên đơn vị</t>
  </si>
  <si>
    <t>Số tiền thụ lý</t>
  </si>
  <si>
    <t>Kết quả giải quyết</t>
  </si>
  <si>
    <t>Tỷ lệ: tiền
 giải quyết xong/ tiền có điều kiện giải quyết    ( %)</t>
  </si>
  <si>
    <t xml:space="preserve">Tổng số
</t>
  </si>
  <si>
    <t>Chia ra:</t>
  </si>
  <si>
    <t>Số tiền có điều kiện giải quyết</t>
  </si>
  <si>
    <t>Số tiền chưa có điều kiện
 giải quyết</t>
  </si>
  <si>
    <t>Số chưa có điều kiện thi hành (Điều 44a Luật THADS)</t>
  </si>
  <si>
    <t xml:space="preserve">
Tổng số tiền chuyển
kỳ sau</t>
  </si>
  <si>
    <t xml:space="preserve">
Tổng số
</t>
  </si>
  <si>
    <t>Tổng số</t>
  </si>
  <si>
    <t>Số tiền
năm trước  chuyển sang</t>
  </si>
  <si>
    <t xml:space="preserve">Số tiền
mới thụ lý
</t>
  </si>
  <si>
    <t xml:space="preserve">
Số tiền ủy thác thi hành án
</t>
  </si>
  <si>
    <t>Số tiền thi hành
xong</t>
  </si>
  <si>
    <t>Số tiền  đình chỉ
thi hành án</t>
  </si>
  <si>
    <t>Số tiền  trả đơn
yêu cầu</t>
  </si>
  <si>
    <t xml:space="preserve">
Số tiền miễn, giảm
thi hành án dân sự
</t>
  </si>
  <si>
    <t xml:space="preserve">Số tiền  thi hành 
dở dang
</t>
  </si>
  <si>
    <t xml:space="preserve">Số tiền chưa thi hành
</t>
  </si>
  <si>
    <t xml:space="preserve">
Số tiền hoãn
thi hành án</t>
  </si>
  <si>
    <t>Số tiền tạm đình chỉ
thi hành án</t>
  </si>
  <si>
    <t xml:space="preserve">Số tiền lý do khác
</t>
  </si>
  <si>
    <t>A</t>
  </si>
  <si>
    <t>16</t>
  </si>
  <si>
    <t>I</t>
  </si>
  <si>
    <t>Cục Thi hành án DS</t>
  </si>
  <si>
    <t>1</t>
  </si>
  <si>
    <t>Trương Minh Đên</t>
  </si>
  <si>
    <t>2</t>
  </si>
  <si>
    <t>Huỳnh Hoàng Khâm</t>
  </si>
  <si>
    <t>3</t>
  </si>
  <si>
    <t>Đoàn Kim Em</t>
  </si>
  <si>
    <t>4</t>
  </si>
  <si>
    <t>Nguyễn Thanh Dũng</t>
  </si>
  <si>
    <t>5</t>
  </si>
  <si>
    <t>Phạm Văn Hài</t>
  </si>
  <si>
    <t>6</t>
  </si>
  <si>
    <t>Huỳnh Thị Kim Dung</t>
  </si>
  <si>
    <t>7</t>
  </si>
  <si>
    <t>Nguyễn Đức Lợi</t>
  </si>
  <si>
    <t>8</t>
  </si>
  <si>
    <t>II</t>
  </si>
  <si>
    <t>Các Chi  cục THA DS</t>
  </si>
  <si>
    <t>CC THADS TP Cà Mau</t>
  </si>
  <si>
    <t>1.1</t>
  </si>
  <si>
    <t>Lý Minh Thuấn</t>
  </si>
  <si>
    <t>1.2</t>
  </si>
  <si>
    <t>Nguyễn Quốc Trung</t>
  </si>
  <si>
    <t>1.3</t>
  </si>
  <si>
    <t>Bùi Việt Bắc</t>
  </si>
  <si>
    <t>1.4</t>
  </si>
  <si>
    <t>Phạm Văn Phủ</t>
  </si>
  <si>
    <t>1.5</t>
  </si>
  <si>
    <t>Lê Hoàng Phi</t>
  </si>
  <si>
    <t>1.6</t>
  </si>
  <si>
    <t>Trần Hữu Lộc</t>
  </si>
  <si>
    <t>1.7</t>
  </si>
  <si>
    <t>Huỳnh Chí Dũng</t>
  </si>
  <si>
    <t>1.8</t>
  </si>
  <si>
    <t>Ngô Lâm Băng Tâm</t>
  </si>
  <si>
    <t>1.9</t>
  </si>
  <si>
    <t>Lê Minh Tâm</t>
  </si>
  <si>
    <t>1.10</t>
  </si>
  <si>
    <t>Trần Phúc Thọ</t>
  </si>
  <si>
    <t>1.11</t>
  </si>
  <si>
    <t>Phan Trần Nguyên Huy</t>
  </si>
  <si>
    <t>1.12</t>
  </si>
  <si>
    <t>Nguyễn Bích Trang</t>
  </si>
  <si>
    <t>CC THADS Thới Bình</t>
  </si>
  <si>
    <t>2.1</t>
  </si>
  <si>
    <t>Huỳnh Quốc Khải</t>
  </si>
  <si>
    <t>2.2</t>
  </si>
  <si>
    <t>Nguyễn Văn Giàu</t>
  </si>
  <si>
    <t>2.3</t>
  </si>
  <si>
    <t>Phan Quang Triệu</t>
  </si>
  <si>
    <t>2.4</t>
  </si>
  <si>
    <t>Nguyễn Sông Lam</t>
  </si>
  <si>
    <t>2.5</t>
  </si>
  <si>
    <t>Trần Văn Giỏi</t>
  </si>
  <si>
    <t>CC THADS U Minh</t>
  </si>
  <si>
    <t>3,1</t>
  </si>
  <si>
    <t>Phạm Văn Mịnh</t>
  </si>
  <si>
    <t>3,2</t>
  </si>
  <si>
    <t>Đỗ Hoàng Anh</t>
  </si>
  <si>
    <t>CC THADS Trần Văn Thời</t>
  </si>
  <si>
    <t>4,1</t>
  </si>
  <si>
    <t>Phạm Quốc Trợ</t>
  </si>
  <si>
    <t>4,2</t>
  </si>
  <si>
    <t>Nguyễn Trường Thám</t>
  </si>
  <si>
    <t>4,3</t>
  </si>
  <si>
    <t>Từ Công Tú</t>
  </si>
  <si>
    <t>4,4</t>
  </si>
  <si>
    <t>Võ Chí Đoán</t>
  </si>
  <si>
    <t>4,5</t>
  </si>
  <si>
    <t>Dương Thị Phương</t>
  </si>
  <si>
    <t>CC THADS Cái Nước</t>
  </si>
  <si>
    <t>5.2</t>
  </si>
  <si>
    <t>Phan Phương Anh</t>
  </si>
  <si>
    <t>5.3</t>
  </si>
  <si>
    <t>Nguyễn Hải Triều</t>
  </si>
  <si>
    <t>5.4</t>
  </si>
  <si>
    <t>Lư Văn Thống</t>
  </si>
  <si>
    <t>5.5</t>
  </si>
  <si>
    <t>Trần Văn Hát</t>
  </si>
  <si>
    <t>CC THADS Đầm Dơi</t>
  </si>
  <si>
    <t>6.1</t>
  </si>
  <si>
    <t>Ngô Hoàng Nhi</t>
  </si>
  <si>
    <t>6.2</t>
  </si>
  <si>
    <t>Trần Quốc Trạng</t>
  </si>
  <si>
    <t>6.3</t>
  </si>
  <si>
    <t>Lâm Đức Hòa</t>
  </si>
  <si>
    <t>6.4</t>
  </si>
  <si>
    <t>Lưu Hải Điệp</t>
  </si>
  <si>
    <t>6.5</t>
  </si>
  <si>
    <t>Trần Hoàng Hiển</t>
  </si>
  <si>
    <t>CC THADS Năm Căn</t>
  </si>
  <si>
    <t>7.1</t>
  </si>
  <si>
    <t>Nguyễn Hoàng Khâm</t>
  </si>
  <si>
    <t>7,1</t>
  </si>
  <si>
    <t>Trần Đình Trường</t>
  </si>
  <si>
    <t>7,2</t>
  </si>
  <si>
    <t>Nguyễn Công Tân</t>
  </si>
  <si>
    <t>7,3</t>
  </si>
  <si>
    <t>Lâm Bá Triển</t>
  </si>
  <si>
    <t>7,4</t>
  </si>
  <si>
    <t>Phan Cẩm Tú</t>
  </si>
  <si>
    <t>7.3</t>
  </si>
  <si>
    <t>CC THADS Ngọc Hiển</t>
  </si>
  <si>
    <t>8,1</t>
  </si>
  <si>
    <t>Nguyễn Thanh Sang</t>
  </si>
  <si>
    <t>8,2</t>
  </si>
  <si>
    <t>Hứa Việt Thành</t>
  </si>
  <si>
    <t>8,3</t>
  </si>
  <si>
    <t>Đặng Văn Dũ</t>
  </si>
  <si>
    <t>9</t>
  </si>
  <si>
    <t>CC THADS Phú Tân</t>
  </si>
  <si>
    <t>9,1</t>
  </si>
  <si>
    <t>0</t>
  </si>
  <si>
    <t>9,2</t>
  </si>
  <si>
    <t>Phạm Trung Dũng</t>
  </si>
  <si>
    <t>9,3</t>
  </si>
  <si>
    <t>Trần Anh Tuấn</t>
  </si>
  <si>
    <t>9,4</t>
  </si>
  <si>
    <t>Lê Minh Quyền</t>
  </si>
  <si>
    <t>9,5</t>
  </si>
  <si>
    <t>Lê Hoàng Đảm</t>
  </si>
  <si>
    <t>Cà Mau, ngày 03 tháng 10 năm 2015</t>
  </si>
  <si>
    <t>NGƯỜI LẬP BIỂU</t>
  </si>
  <si>
    <t xml:space="preserve"> KT. CỤC TRƯỞNG</t>
  </si>
  <si>
    <t>PHÓ CỤC TRƯỞNG</t>
  </si>
  <si>
    <t>Biểu số: 06/TK-THA</t>
  </si>
  <si>
    <t xml:space="preserve">   KẾT QUẢ THI HÀNH ÁN DÂN SỰ TÍNH BẰNG VIỆC </t>
  </si>
  <si>
    <t>Đơn vị gửi báo cáo…………</t>
  </si>
  <si>
    <t>CỤC THADS TỈNH CÀ MAU</t>
  </si>
  <si>
    <t>Đơn vị nhận báo cáo………..</t>
  </si>
  <si>
    <t>Ngày nhận báo cáo:……….………………</t>
  </si>
  <si>
    <t>TỔNG CỤC THADS</t>
  </si>
  <si>
    <t>Đơn vị tính: Việc</t>
  </si>
  <si>
    <t>Số việc thụ lý</t>
  </si>
  <si>
    <t xml:space="preserve">
Tổng số việc chuyển
kỳ sau</t>
  </si>
  <si>
    <t>Tỷ lệ: việc
 giải quyết xong/ việc
có điều kiện giải quyết
( %)</t>
  </si>
  <si>
    <t xml:space="preserve">Tổng số
</t>
  </si>
  <si>
    <t>Số việc có điều kiện giải quyết</t>
  </si>
  <si>
    <t>Số việc chưa có điều
 kiện giải quyết</t>
  </si>
  <si>
    <t>Tống số</t>
  </si>
  <si>
    <t>Số 
năm trước
chuyển sang</t>
  </si>
  <si>
    <t xml:space="preserve">Số việc mới
thụ lý
</t>
  </si>
  <si>
    <t>Số việc
ủy thác thi hành án</t>
  </si>
  <si>
    <t>Số việc
thi hành
xong</t>
  </si>
  <si>
    <t>Số việc đình chỉ
thi hành án</t>
  </si>
  <si>
    <t>Số việc trả đơn
yêu cầu thi hành án</t>
  </si>
  <si>
    <t xml:space="preserve">
Số việc miễn thi hành án</t>
  </si>
  <si>
    <t>Số việc thi hành 
dở dang</t>
  </si>
  <si>
    <t>Số việc chưa thi hành</t>
  </si>
  <si>
    <t>Số
 việc hoãn
thi hành án</t>
  </si>
  <si>
    <t>Số việc tạm đình chỉ thi hành án</t>
  </si>
  <si>
    <t>Số việc lý do khác</t>
  </si>
  <si>
    <t>17</t>
  </si>
  <si>
    <t>18</t>
  </si>
  <si>
    <t>Chi cục THADS TP Cà Mau</t>
  </si>
  <si>
    <t>Chi cục THADS Thới Bình</t>
  </si>
  <si>
    <t>Chi cục THADS U Minh</t>
  </si>
  <si>
    <t>Chi cục THADS Trần Văn Thời</t>
  </si>
  <si>
    <t>Chi cục THADS Cái Nước</t>
  </si>
  <si>
    <t>Chi cục THADS Đầm Dơi</t>
  </si>
  <si>
    <t>Chi cục THADS Năm Căn</t>
  </si>
  <si>
    <t>7.2</t>
  </si>
  <si>
    <t>Chi cục THADS Ngọc Hiển</t>
  </si>
  <si>
    <t>8.1</t>
  </si>
  <si>
    <t>8.2</t>
  </si>
  <si>
    <t>8.3</t>
  </si>
  <si>
    <t>Chi cục THADS Phú Tân</t>
  </si>
  <si>
    <t>9.1</t>
  </si>
  <si>
    <t>9.2</t>
  </si>
  <si>
    <t>9.3</t>
  </si>
  <si>
    <t>Cà Mau, ngày…..tháng…..năm 2015</t>
  </si>
  <si>
    <t>Ghi chú:</t>
  </si>
  <si>
    <t xml:space="preserve">    - Biểu này được dùng cho Chi cục Thi hành án dân sự và cục Thi hành án dân sự;</t>
  </si>
  <si>
    <t xml:space="preserve">    - Đối với số việc ủy thác chỉ thống kê đối với việc đã ra quyết định ủy thác thi hành án;</t>
  </si>
  <si>
    <t xml:space="preserve">    - Số việc đình chỉ tại cột 7 không bao gồm số việc miễn tại cột 9;</t>
  </si>
  <si>
    <t xml:space="preserve">    - Cột 1= cột 2+ cột 3= cột 4 + cột 12; cột 16=cột 10+cột 11+cột 12.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</si>
</sst>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.VnTime"/>
      <family val="2"/>
    </font>
    <font>
      <b/>
      <sz val="13"/>
      <name val="Times New Roman"/>
      <family val="1"/>
    </font>
    <font>
      <b/>
      <sz val="12"/>
      <name val=".VnTime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8"/>
      <name val=".VnTime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4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sz val="12"/>
      <name val=".VnTime"/>
      <family val="2"/>
    </font>
    <font>
      <b/>
      <sz val="12"/>
      <name val=".VnHelvetInsH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Times New Roman"/>
      <family val="1"/>
    </font>
    <font>
      <sz val="8"/>
      <color indexed="8"/>
      <name val=".VnTime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.VnTime"/>
      <family val="2"/>
    </font>
    <font>
      <i/>
      <sz val="10"/>
      <color indexed="8"/>
      <name val="Times New Roman"/>
      <family val="1"/>
    </font>
    <font>
      <sz val="14"/>
      <color indexed="8"/>
      <name val=".VnTime"/>
      <family val="2"/>
    </font>
    <font>
      <b/>
      <sz val="12"/>
      <color indexed="8"/>
      <name val=".VnHelvetInsH"/>
      <family val="2"/>
    </font>
    <font>
      <b/>
      <sz val="13"/>
      <color indexed="8"/>
      <name val="Times New Roman"/>
      <family val="1"/>
    </font>
    <font>
      <b/>
      <sz val="13"/>
      <color indexed="8"/>
      <name val=".VnTime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 tint="0.04998999834060669"/>
      <name val="Times New Roman"/>
      <family val="1"/>
    </font>
    <font>
      <sz val="8"/>
      <color theme="1" tint="0.04998999834060669"/>
      <name val=".VnTime"/>
      <family val="2"/>
    </font>
    <font>
      <sz val="8"/>
      <color theme="1" tint="0.04998999834060669"/>
      <name val="Times New Roman"/>
      <family val="1"/>
    </font>
    <font>
      <b/>
      <sz val="8"/>
      <color theme="1" tint="0.04998999834060669"/>
      <name val="Times New Roman"/>
      <family val="1"/>
    </font>
    <font>
      <b/>
      <sz val="14"/>
      <color theme="1" tint="0.04998999834060669"/>
      <name val="Times New Roman"/>
      <family val="1"/>
    </font>
    <font>
      <sz val="9"/>
      <color theme="1" tint="0.04998999834060669"/>
      <name val="Times New Roman"/>
      <family val="1"/>
    </font>
    <font>
      <sz val="12"/>
      <color rgb="FFFF0000"/>
      <name val="Times New Roman"/>
      <family val="1"/>
    </font>
    <font>
      <i/>
      <sz val="14"/>
      <color theme="1" tint="0.04998999834060669"/>
      <name val="Times New Roman"/>
      <family val="1"/>
    </font>
    <font>
      <i/>
      <sz val="14"/>
      <color theme="1" tint="0.04998999834060669"/>
      <name val=".VnTime"/>
      <family val="2"/>
    </font>
    <font>
      <i/>
      <sz val="10"/>
      <color theme="1" tint="0.04998999834060669"/>
      <name val="Times New Roman"/>
      <family val="1"/>
    </font>
    <font>
      <sz val="14"/>
      <color theme="1" tint="0.04998999834060669"/>
      <name val=".VnTime"/>
      <family val="2"/>
    </font>
    <font>
      <b/>
      <sz val="12"/>
      <color theme="1" tint="0.04998999834060669"/>
      <name val=".VnHelvetInsH"/>
      <family val="2"/>
    </font>
    <font>
      <b/>
      <sz val="13"/>
      <color theme="1" tint="0.04998999834060669"/>
      <name val="Times New Roman"/>
      <family val="1"/>
    </font>
    <font>
      <b/>
      <sz val="13"/>
      <color theme="1" tint="0.04998999834060669"/>
      <name val=".VnTime"/>
      <family val="2"/>
    </font>
    <font>
      <sz val="12"/>
      <color theme="1" tint="0.04998999834060669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3" fontId="74" fillId="33" borderId="0" xfId="56" applyNumberFormat="1" applyFont="1" applyFill="1" applyBorder="1" applyAlignment="1">
      <alignment horizontal="left"/>
      <protection/>
    </xf>
    <xf numFmtId="0" fontId="2" fillId="0" borderId="0" xfId="56">
      <alignment/>
      <protection/>
    </xf>
    <xf numFmtId="0" fontId="74" fillId="0" borderId="0" xfId="56" applyFont="1" applyAlignment="1">
      <alignment/>
      <protection/>
    </xf>
    <xf numFmtId="0" fontId="74" fillId="0" borderId="0" xfId="56" applyFont="1" applyAlignment="1">
      <alignment horizontal="center"/>
      <protection/>
    </xf>
    <xf numFmtId="0" fontId="74" fillId="0" borderId="0" xfId="56" applyFont="1" applyFill="1" applyAlignment="1">
      <alignment horizontal="center"/>
      <protection/>
    </xf>
    <xf numFmtId="0" fontId="74" fillId="0" borderId="0" xfId="56" applyFont="1">
      <alignment/>
      <protection/>
    </xf>
    <xf numFmtId="0" fontId="74" fillId="33" borderId="0" xfId="56" applyFont="1" applyFill="1">
      <alignment/>
      <protection/>
    </xf>
    <xf numFmtId="3" fontId="74" fillId="0" borderId="0" xfId="56" applyNumberFormat="1" applyFont="1" applyFill="1">
      <alignment/>
      <protection/>
    </xf>
    <xf numFmtId="3" fontId="74" fillId="33" borderId="0" xfId="56" applyNumberFormat="1" applyFont="1" applyFill="1">
      <alignment/>
      <protection/>
    </xf>
    <xf numFmtId="3" fontId="74" fillId="33" borderId="10" xfId="56" applyNumberFormat="1" applyFont="1" applyFill="1" applyBorder="1" applyAlignment="1">
      <alignment/>
      <protection/>
    </xf>
    <xf numFmtId="3" fontId="74" fillId="33" borderId="10" xfId="56" applyNumberFormat="1" applyFont="1" applyFill="1" applyBorder="1" applyAlignment="1">
      <alignment horizontal="left"/>
      <protection/>
    </xf>
    <xf numFmtId="0" fontId="2" fillId="0" borderId="0" xfId="56" applyFill="1">
      <alignment/>
      <protection/>
    </xf>
    <xf numFmtId="0" fontId="2" fillId="0" borderId="0" xfId="56" applyFill="1" applyAlignment="1">
      <alignment horizontal="left"/>
      <protection/>
    </xf>
    <xf numFmtId="0" fontId="75" fillId="33" borderId="11" xfId="56" applyFont="1" applyFill="1" applyBorder="1" applyAlignment="1" applyProtection="1">
      <alignment horizontal="center" vertical="center"/>
      <protection/>
    </xf>
    <xf numFmtId="0" fontId="75" fillId="33" borderId="12" xfId="56" applyFont="1" applyFill="1" applyBorder="1" applyAlignment="1" applyProtection="1">
      <alignment horizontal="center" vertical="center"/>
      <protection/>
    </xf>
    <xf numFmtId="0" fontId="75" fillId="0" borderId="11" xfId="56" applyFont="1" applyFill="1" applyBorder="1" applyAlignment="1" applyProtection="1">
      <alignment horizontal="center" vertical="center"/>
      <protection/>
    </xf>
    <xf numFmtId="49" fontId="76" fillId="0" borderId="11" xfId="56" applyNumberFormat="1" applyFont="1" applyFill="1" applyBorder="1" applyAlignment="1" applyProtection="1">
      <alignment horizontal="center" vertical="center" wrapText="1"/>
      <protection/>
    </xf>
    <xf numFmtId="164" fontId="77" fillId="34" borderId="11" xfId="44" applyNumberFormat="1" applyFont="1" applyFill="1" applyBorder="1" applyAlignment="1" applyProtection="1">
      <alignment vertical="center"/>
      <protection/>
    </xf>
    <xf numFmtId="164" fontId="76" fillId="34" borderId="12" xfId="44" applyNumberFormat="1" applyFont="1" applyFill="1" applyBorder="1" applyAlignment="1" applyProtection="1">
      <alignment vertical="center"/>
      <protection/>
    </xf>
    <xf numFmtId="9" fontId="77" fillId="34" borderId="11" xfId="60" applyFont="1" applyFill="1" applyBorder="1" applyAlignment="1" applyProtection="1">
      <alignment vertical="center"/>
      <protection/>
    </xf>
    <xf numFmtId="164" fontId="2" fillId="0" borderId="0" xfId="56" applyNumberFormat="1" applyFill="1">
      <alignment/>
      <protection/>
    </xf>
    <xf numFmtId="49" fontId="78" fillId="33" borderId="11" xfId="56" applyNumberFormat="1" applyFont="1" applyFill="1" applyBorder="1" applyAlignment="1" applyProtection="1">
      <alignment horizontal="center" vertical="center"/>
      <protection/>
    </xf>
    <xf numFmtId="49" fontId="78" fillId="33" borderId="11" xfId="56" applyNumberFormat="1" applyFont="1" applyFill="1" applyBorder="1" applyAlignment="1" applyProtection="1">
      <alignment vertical="center"/>
      <protection/>
    </xf>
    <xf numFmtId="164" fontId="76" fillId="34" borderId="11" xfId="44" applyNumberFormat="1" applyFont="1" applyFill="1" applyBorder="1" applyAlignment="1" applyProtection="1">
      <alignment vertical="center"/>
      <protection/>
    </xf>
    <xf numFmtId="164" fontId="2" fillId="0" borderId="0" xfId="56" applyNumberFormat="1" applyFont="1" applyFill="1">
      <alignment/>
      <protection/>
    </xf>
    <xf numFmtId="0" fontId="2" fillId="0" borderId="0" xfId="56" applyFont="1" applyFill="1">
      <alignment/>
      <protection/>
    </xf>
    <xf numFmtId="0" fontId="2" fillId="0" borderId="0" xfId="56" applyFont="1">
      <alignment/>
      <protection/>
    </xf>
    <xf numFmtId="49" fontId="79" fillId="33" borderId="11" xfId="56" applyNumberFormat="1" applyFont="1" applyFill="1" applyBorder="1" applyAlignment="1" applyProtection="1">
      <alignment horizontal="center" vertical="center"/>
      <protection/>
    </xf>
    <xf numFmtId="49" fontId="74" fillId="33" borderId="11" xfId="56" applyNumberFormat="1" applyFont="1" applyFill="1" applyBorder="1" applyAlignment="1" applyProtection="1">
      <alignment vertical="center"/>
      <protection/>
    </xf>
    <xf numFmtId="164" fontId="76" fillId="35" borderId="12" xfId="44" applyNumberFormat="1" applyFont="1" applyFill="1" applyBorder="1" applyAlignment="1" applyProtection="1">
      <alignment vertical="center"/>
      <protection hidden="1"/>
    </xf>
    <xf numFmtId="164" fontId="76" fillId="0" borderId="11" xfId="44" applyNumberFormat="1" applyFont="1" applyFill="1" applyBorder="1" applyAlignment="1" applyProtection="1">
      <alignment vertical="center"/>
      <protection locked="0"/>
    </xf>
    <xf numFmtId="164" fontId="76" fillId="0" borderId="12" xfId="44" applyNumberFormat="1" applyFont="1" applyFill="1" applyBorder="1" applyAlignment="1" applyProtection="1">
      <alignment vertical="center"/>
      <protection locked="0"/>
    </xf>
    <xf numFmtId="49" fontId="74" fillId="33" borderId="11" xfId="56" applyNumberFormat="1" applyFont="1" applyFill="1" applyBorder="1" applyAlignment="1" applyProtection="1">
      <alignment horizontal="center" vertical="center"/>
      <protection/>
    </xf>
    <xf numFmtId="164" fontId="76" fillId="33" borderId="11" xfId="44" applyNumberFormat="1" applyFont="1" applyFill="1" applyBorder="1" applyAlignment="1" applyProtection="1">
      <alignment vertical="center"/>
      <protection locked="0"/>
    </xf>
    <xf numFmtId="164" fontId="76" fillId="33" borderId="12" xfId="44" applyNumberFormat="1" applyFont="1" applyFill="1" applyBorder="1" applyAlignment="1" applyProtection="1">
      <alignment vertical="center"/>
      <protection locked="0"/>
    </xf>
    <xf numFmtId="49" fontId="76" fillId="33" borderId="11" xfId="56" applyNumberFormat="1" applyFont="1" applyFill="1" applyBorder="1" applyAlignment="1" applyProtection="1">
      <alignment horizontal="center" vertical="center"/>
      <protection/>
    </xf>
    <xf numFmtId="164" fontId="76" fillId="10" borderId="12" xfId="44" applyNumberFormat="1" applyFont="1" applyFill="1" applyBorder="1" applyAlignment="1" applyProtection="1">
      <alignment vertical="center"/>
      <protection hidden="1"/>
    </xf>
    <xf numFmtId="164" fontId="76" fillId="0" borderId="12" xfId="44" applyNumberFormat="1" applyFont="1" applyFill="1" applyBorder="1" applyAlignment="1" applyProtection="1">
      <alignment vertical="center"/>
      <protection hidden="1"/>
    </xf>
    <xf numFmtId="164" fontId="80" fillId="0" borderId="0" xfId="56" applyNumberFormat="1" applyFont="1" applyFill="1">
      <alignment/>
      <protection/>
    </xf>
    <xf numFmtId="0" fontId="80" fillId="0" borderId="0" xfId="56" applyFont="1" applyFill="1">
      <alignment/>
      <protection/>
    </xf>
    <xf numFmtId="0" fontId="80" fillId="0" borderId="0" xfId="56" applyFont="1">
      <alignment/>
      <protection/>
    </xf>
    <xf numFmtId="49" fontId="77" fillId="33" borderId="11" xfId="56" applyNumberFormat="1" applyFont="1" applyFill="1" applyBorder="1" applyAlignment="1" applyProtection="1">
      <alignment horizontal="center" vertical="center"/>
      <protection/>
    </xf>
    <xf numFmtId="164" fontId="76" fillId="0" borderId="11" xfId="44" applyNumberFormat="1" applyFont="1" applyBorder="1" applyAlignment="1" applyProtection="1">
      <alignment/>
      <protection locked="0"/>
    </xf>
    <xf numFmtId="164" fontId="76" fillId="33" borderId="11" xfId="44" applyNumberFormat="1" applyFont="1" applyFill="1" applyBorder="1" applyAlignment="1" applyProtection="1">
      <alignment vertical="center"/>
      <protection/>
    </xf>
    <xf numFmtId="164" fontId="76" fillId="0" borderId="12" xfId="44" applyNumberFormat="1" applyFont="1" applyFill="1" applyBorder="1" applyAlignment="1" applyProtection="1">
      <alignment vertical="center"/>
      <protection/>
    </xf>
    <xf numFmtId="164" fontId="76" fillId="33" borderId="12" xfId="44" applyNumberFormat="1" applyFont="1" applyFill="1" applyBorder="1" applyAlignment="1" applyProtection="1">
      <alignment vertical="center"/>
      <protection/>
    </xf>
    <xf numFmtId="164" fontId="76" fillId="35" borderId="11" xfId="44" applyNumberFormat="1" applyFont="1" applyFill="1" applyBorder="1" applyAlignment="1" applyProtection="1">
      <alignment vertical="center"/>
      <protection hidden="1"/>
    </xf>
    <xf numFmtId="164" fontId="76" fillId="33" borderId="11" xfId="44" applyNumberFormat="1" applyFont="1" applyFill="1" applyBorder="1" applyAlignment="1" applyProtection="1">
      <alignment/>
      <protection locked="0"/>
    </xf>
    <xf numFmtId="164" fontId="76" fillId="33" borderId="12" xfId="44" applyNumberFormat="1" applyFont="1" applyFill="1" applyBorder="1" applyAlignment="1" applyProtection="1">
      <alignment/>
      <protection locked="0"/>
    </xf>
    <xf numFmtId="0" fontId="3" fillId="0" borderId="0" xfId="56" applyFont="1" applyFill="1">
      <alignment/>
      <protection/>
    </xf>
    <xf numFmtId="0" fontId="3" fillId="0" borderId="0" xfId="56" applyFont="1">
      <alignment/>
      <protection/>
    </xf>
    <xf numFmtId="49" fontId="74" fillId="33" borderId="13" xfId="56" applyNumberFormat="1" applyFont="1" applyFill="1" applyBorder="1" applyAlignment="1" applyProtection="1">
      <alignment vertical="center"/>
      <protection/>
    </xf>
    <xf numFmtId="164" fontId="76" fillId="36" borderId="11" xfId="44" applyNumberFormat="1" applyFont="1" applyFill="1" applyBorder="1" applyAlignment="1" applyProtection="1">
      <alignment vertical="center"/>
      <protection/>
    </xf>
    <xf numFmtId="164" fontId="76" fillId="0" borderId="11" xfId="44" applyNumberFormat="1" applyFont="1" applyFill="1" applyBorder="1" applyAlignment="1" applyProtection="1">
      <alignment vertical="center"/>
      <protection/>
    </xf>
    <xf numFmtId="0" fontId="74" fillId="0" borderId="0" xfId="56" applyFont="1" applyBorder="1">
      <alignment/>
      <protection/>
    </xf>
    <xf numFmtId="0" fontId="81" fillId="0" borderId="0" xfId="56" applyFont="1" applyBorder="1" applyAlignment="1">
      <alignment horizontal="center" wrapText="1"/>
      <protection/>
    </xf>
    <xf numFmtId="0" fontId="81" fillId="0" borderId="0" xfId="56" applyFont="1" applyBorder="1">
      <alignment/>
      <protection/>
    </xf>
    <xf numFmtId="0" fontId="82" fillId="0" borderId="0" xfId="56" applyFont="1" applyFill="1" applyBorder="1">
      <alignment/>
      <protection/>
    </xf>
    <xf numFmtId="0" fontId="82" fillId="0" borderId="0" xfId="56" applyFont="1" applyBorder="1">
      <alignment/>
      <protection/>
    </xf>
    <xf numFmtId="164" fontId="83" fillId="0" borderId="0" xfId="56" applyNumberFormat="1" applyFont="1" applyBorder="1">
      <alignment/>
      <protection/>
    </xf>
    <xf numFmtId="0" fontId="84" fillId="0" borderId="0" xfId="56" applyFont="1" applyBorder="1">
      <alignment/>
      <protection/>
    </xf>
    <xf numFmtId="0" fontId="4" fillId="0" borderId="0" xfId="56" applyFont="1" applyFill="1" applyBorder="1">
      <alignment/>
      <protection/>
    </xf>
    <xf numFmtId="0" fontId="4" fillId="0" borderId="0" xfId="56" applyFont="1" applyBorder="1">
      <alignment/>
      <protection/>
    </xf>
    <xf numFmtId="0" fontId="85" fillId="0" borderId="0" xfId="56" applyFont="1" applyBorder="1">
      <alignment/>
      <protection/>
    </xf>
    <xf numFmtId="0" fontId="86" fillId="0" borderId="0" xfId="56" applyFont="1" applyBorder="1" applyAlignment="1">
      <alignment horizontal="center" wrapText="1"/>
      <protection/>
    </xf>
    <xf numFmtId="0" fontId="87" fillId="0" borderId="0" xfId="56" applyFont="1" applyBorder="1">
      <alignment/>
      <protection/>
    </xf>
    <xf numFmtId="0" fontId="87" fillId="0" borderId="0" xfId="56" applyFont="1" applyFill="1" applyBorder="1">
      <alignment/>
      <protection/>
    </xf>
    <xf numFmtId="49" fontId="86" fillId="0" borderId="0" xfId="56" applyNumberFormat="1" applyFont="1" applyBorder="1" applyAlignment="1">
      <alignment vertical="center"/>
      <protection/>
    </xf>
    <xf numFmtId="49" fontId="5" fillId="0" borderId="0" xfId="56" applyNumberFormat="1" applyFont="1" applyFill="1" applyBorder="1" applyAlignment="1">
      <alignment vertical="center"/>
      <protection/>
    </xf>
    <xf numFmtId="0" fontId="6" fillId="0" borderId="0" xfId="56" applyFont="1" applyFill="1" applyBorder="1">
      <alignment/>
      <protection/>
    </xf>
    <xf numFmtId="0" fontId="6" fillId="0" borderId="0" xfId="56" applyFont="1" applyBorder="1">
      <alignment/>
      <protection/>
    </xf>
    <xf numFmtId="0" fontId="88" fillId="0" borderId="0" xfId="56" applyFont="1">
      <alignment/>
      <protection/>
    </xf>
    <xf numFmtId="0" fontId="88" fillId="33" borderId="0" xfId="56" applyFont="1" applyFill="1">
      <alignment/>
      <protection/>
    </xf>
    <xf numFmtId="0" fontId="88" fillId="0" borderId="0" xfId="56" applyFont="1" applyFill="1">
      <alignment/>
      <protection/>
    </xf>
    <xf numFmtId="49" fontId="86" fillId="0" borderId="0" xfId="56" applyNumberFormat="1" applyFont="1" applyFill="1" applyBorder="1" applyAlignment="1">
      <alignment/>
      <protection/>
    </xf>
    <xf numFmtId="49" fontId="5" fillId="0" borderId="0" xfId="56" applyNumberFormat="1" applyFont="1" applyFill="1" applyBorder="1" applyAlignment="1">
      <alignment/>
      <protection/>
    </xf>
    <xf numFmtId="49" fontId="2" fillId="0" borderId="0" xfId="56" applyNumberFormat="1">
      <alignment/>
      <protection/>
    </xf>
    <xf numFmtId="49" fontId="2" fillId="0" borderId="0" xfId="56" applyNumberFormat="1" applyFill="1">
      <alignment/>
      <protection/>
    </xf>
    <xf numFmtId="49" fontId="2" fillId="33" borderId="0" xfId="56" applyNumberFormat="1" applyFont="1" applyFill="1" applyAlignment="1">
      <alignment/>
      <protection/>
    </xf>
    <xf numFmtId="49" fontId="2" fillId="33" borderId="0" xfId="56" applyNumberFormat="1" applyFont="1" applyFill="1">
      <alignment/>
      <protection/>
    </xf>
    <xf numFmtId="49" fontId="7" fillId="0" borderId="0" xfId="56" applyNumberFormat="1" applyFont="1" applyAlignment="1">
      <alignment wrapText="1"/>
      <protection/>
    </xf>
    <xf numFmtId="49" fontId="8" fillId="0" borderId="0" xfId="56" applyNumberFormat="1" applyFont="1" applyAlignment="1">
      <alignment wrapText="1"/>
      <protection/>
    </xf>
    <xf numFmtId="0" fontId="2" fillId="0" borderId="0" xfId="56" applyFill="1" applyBorder="1">
      <alignment/>
      <protection/>
    </xf>
    <xf numFmtId="49" fontId="9" fillId="0" borderId="0" xfId="56" applyNumberFormat="1" applyFont="1" applyFill="1" applyBorder="1">
      <alignment/>
      <protection/>
    </xf>
    <xf numFmtId="49" fontId="2" fillId="0" borderId="0" xfId="56" applyNumberFormat="1" applyFill="1" applyBorder="1">
      <alignment/>
      <protection/>
    </xf>
    <xf numFmtId="49" fontId="2" fillId="0" borderId="0" xfId="56" applyNumberFormat="1" applyFont="1" applyFill="1" applyBorder="1" applyAlignment="1">
      <alignment/>
      <protection/>
    </xf>
    <xf numFmtId="49" fontId="7" fillId="0" borderId="0" xfId="56" applyNumberFormat="1" applyFont="1" applyFill="1" applyBorder="1">
      <alignment/>
      <protection/>
    </xf>
    <xf numFmtId="49" fontId="10" fillId="0" borderId="0" xfId="56" applyNumberFormat="1" applyFont="1" applyFill="1" applyBorder="1">
      <alignment/>
      <protection/>
    </xf>
    <xf numFmtId="49" fontId="10" fillId="0" borderId="0" xfId="56" applyNumberFormat="1" applyFont="1" applyFill="1" applyBorder="1" applyAlignment="1">
      <alignment/>
      <protection/>
    </xf>
    <xf numFmtId="49" fontId="7" fillId="0" borderId="0" xfId="56" applyNumberFormat="1" applyFont="1" applyFill="1" applyBorder="1" applyAlignment="1">
      <alignment/>
      <protection/>
    </xf>
    <xf numFmtId="49" fontId="7" fillId="0" borderId="0" xfId="56" applyNumberFormat="1" applyFont="1" applyFill="1" applyBorder="1" applyAlignment="1">
      <alignment horizontal="left"/>
      <protection/>
    </xf>
    <xf numFmtId="49" fontId="7" fillId="0" borderId="0" xfId="56" applyNumberFormat="1" applyFont="1" applyFill="1" applyBorder="1" applyAlignment="1">
      <alignment horizontal="left" wrapText="1"/>
      <protection/>
    </xf>
    <xf numFmtId="0" fontId="11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164" fontId="12" fillId="0" borderId="0" xfId="44" applyNumberFormat="1" applyFont="1" applyFill="1" applyBorder="1" applyAlignment="1">
      <alignment horizontal="center" vertical="center"/>
    </xf>
    <xf numFmtId="164" fontId="12" fillId="0" borderId="0" xfId="56" applyNumberFormat="1" applyFont="1" applyFill="1" applyBorder="1" applyAlignment="1">
      <alignment horizontal="center" vertical="center"/>
      <protection/>
    </xf>
    <xf numFmtId="0" fontId="11" fillId="0" borderId="0" xfId="56" applyFont="1">
      <alignment/>
      <protection/>
    </xf>
    <xf numFmtId="164" fontId="12" fillId="0" borderId="0" xfId="44" applyNumberFormat="1" applyFont="1" applyFill="1" applyBorder="1" applyAlignment="1">
      <alignment/>
    </xf>
    <xf numFmtId="164" fontId="12" fillId="0" borderId="0" xfId="56" applyNumberFormat="1" applyFont="1" applyFill="1" applyBorder="1">
      <alignment/>
      <protection/>
    </xf>
    <xf numFmtId="0" fontId="11" fillId="0" borderId="0" xfId="56" applyFont="1" applyFill="1">
      <alignment/>
      <protection/>
    </xf>
    <xf numFmtId="49" fontId="2" fillId="0" borderId="0" xfId="56" applyNumberFormat="1" applyFont="1" applyAlignment="1">
      <alignment/>
      <protection/>
    </xf>
    <xf numFmtId="49" fontId="5" fillId="33" borderId="0" xfId="56" applyNumberFormat="1" applyFont="1" applyFill="1" applyAlignment="1">
      <alignment/>
      <protection/>
    </xf>
    <xf numFmtId="49" fontId="2" fillId="33" borderId="0" xfId="56" applyNumberFormat="1" applyFont="1" applyFill="1" applyBorder="1" applyAlignment="1">
      <alignment/>
      <protection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center"/>
      <protection/>
    </xf>
    <xf numFmtId="49" fontId="2" fillId="0" borderId="0" xfId="56" applyNumberFormat="1" applyFont="1" applyBorder="1" applyAlignment="1">
      <alignment wrapText="1"/>
      <protection/>
    </xf>
    <xf numFmtId="49" fontId="6" fillId="0" borderId="0" xfId="56" applyNumberFormat="1" applyFont="1">
      <alignment/>
      <protection/>
    </xf>
    <xf numFmtId="49" fontId="2" fillId="33" borderId="10" xfId="56" applyNumberFormat="1" applyFont="1" applyFill="1" applyBorder="1" applyAlignment="1">
      <alignment/>
      <protection/>
    </xf>
    <xf numFmtId="49" fontId="2" fillId="0" borderId="0" xfId="56" applyNumberFormat="1" applyFill="1" applyBorder="1" applyAlignment="1">
      <alignment/>
      <protection/>
    </xf>
    <xf numFmtId="49" fontId="2" fillId="0" borderId="11" xfId="56" applyNumberFormat="1" applyFill="1" applyBorder="1" applyAlignment="1">
      <alignment/>
      <protection/>
    </xf>
    <xf numFmtId="49" fontId="15" fillId="33" borderId="11" xfId="56" applyNumberFormat="1" applyFont="1" applyFill="1" applyBorder="1" applyAlignment="1" applyProtection="1">
      <alignment horizontal="center" vertical="center"/>
      <protection/>
    </xf>
    <xf numFmtId="164" fontId="16" fillId="34" borderId="11" xfId="44" applyNumberFormat="1" applyFont="1" applyFill="1" applyBorder="1" applyAlignment="1" applyProtection="1">
      <alignment horizontal="center" vertical="center"/>
      <protection/>
    </xf>
    <xf numFmtId="164" fontId="16" fillId="35" borderId="11" xfId="44" applyNumberFormat="1" applyFont="1" applyFill="1" applyBorder="1" applyAlignment="1" applyProtection="1">
      <alignment horizontal="center" vertical="center"/>
      <protection/>
    </xf>
    <xf numFmtId="9" fontId="2" fillId="33" borderId="11" xfId="60" applyFont="1" applyFill="1" applyBorder="1" applyAlignment="1" applyProtection="1">
      <alignment horizontal="center" vertical="center"/>
      <protection/>
    </xf>
    <xf numFmtId="164" fontId="0" fillId="0" borderId="0" xfId="44" applyNumberFormat="1" applyFont="1" applyAlignment="1">
      <alignment/>
    </xf>
    <xf numFmtId="164" fontId="0" fillId="0" borderId="0" xfId="44" applyNumberFormat="1" applyFont="1" applyFill="1" applyAlignment="1">
      <alignment/>
    </xf>
    <xf numFmtId="49" fontId="89" fillId="33" borderId="11" xfId="56" applyNumberFormat="1" applyFont="1" applyFill="1" applyBorder="1" applyAlignment="1" applyProtection="1">
      <alignment horizontal="center" vertical="center"/>
      <protection/>
    </xf>
    <xf numFmtId="49" fontId="90" fillId="33" borderId="11" xfId="56" applyNumberFormat="1" applyFont="1" applyFill="1" applyBorder="1" applyAlignment="1" applyProtection="1">
      <alignment vertical="center"/>
      <protection/>
    </xf>
    <xf numFmtId="164" fontId="80" fillId="34" borderId="11" xfId="44" applyNumberFormat="1" applyFont="1" applyFill="1" applyBorder="1" applyAlignment="1" applyProtection="1">
      <alignment horizontal="center" vertical="center"/>
      <protection/>
    </xf>
    <xf numFmtId="164" fontId="17" fillId="35" borderId="11" xfId="44" applyNumberFormat="1" applyFont="1" applyFill="1" applyBorder="1" applyAlignment="1" applyProtection="1">
      <alignment horizontal="center" vertical="center"/>
      <protection/>
    </xf>
    <xf numFmtId="164" fontId="80" fillId="0" borderId="0" xfId="44" applyNumberFormat="1" applyFont="1" applyAlignment="1">
      <alignment/>
    </xf>
    <xf numFmtId="164" fontId="80" fillId="0" borderId="0" xfId="44" applyNumberFormat="1" applyFont="1" applyFill="1" applyAlignment="1">
      <alignment/>
    </xf>
    <xf numFmtId="49" fontId="80" fillId="0" borderId="0" xfId="56" applyNumberFormat="1" applyFont="1">
      <alignment/>
      <protection/>
    </xf>
    <xf numFmtId="49" fontId="11" fillId="33" borderId="11" xfId="56" applyNumberFormat="1" applyFont="1" applyFill="1" applyBorder="1" applyAlignment="1" applyProtection="1">
      <alignment horizontal="center" vertical="center"/>
      <protection/>
    </xf>
    <xf numFmtId="49" fontId="10" fillId="33" borderId="11" xfId="56" applyNumberFormat="1" applyFont="1" applyFill="1" applyBorder="1" applyAlignment="1" applyProtection="1">
      <alignment vertical="center"/>
      <protection/>
    </xf>
    <xf numFmtId="164" fontId="2" fillId="34" borderId="11" xfId="44" applyNumberFormat="1" applyFont="1" applyFill="1" applyBorder="1" applyAlignment="1" applyProtection="1">
      <alignment horizontal="center" vertical="center"/>
      <protection/>
    </xf>
    <xf numFmtId="164" fontId="2" fillId="35" borderId="11" xfId="44" applyNumberFormat="1" applyFont="1" applyFill="1" applyBorder="1" applyAlignment="1" applyProtection="1">
      <alignment horizontal="center" vertical="center"/>
      <protection/>
    </xf>
    <xf numFmtId="164" fontId="2" fillId="33" borderId="11" xfId="44" applyNumberFormat="1" applyFont="1" applyFill="1" applyBorder="1" applyAlignment="1" applyProtection="1">
      <alignment horizontal="center" vertical="center"/>
      <protection locked="0"/>
    </xf>
    <xf numFmtId="164" fontId="2" fillId="34" borderId="11" xfId="44" applyNumberFormat="1" applyFont="1" applyFill="1" applyBorder="1" applyAlignment="1">
      <alignment horizontal="center"/>
    </xf>
    <xf numFmtId="164" fontId="2" fillId="33" borderId="11" xfId="44" applyNumberFormat="1" applyFont="1" applyFill="1" applyBorder="1" applyAlignment="1" applyProtection="1">
      <alignment horizontal="center"/>
      <protection locked="0"/>
    </xf>
    <xf numFmtId="49" fontId="18" fillId="33" borderId="11" xfId="56" applyNumberFormat="1" applyFont="1" applyFill="1" applyBorder="1" applyAlignment="1" applyProtection="1">
      <alignment horizontal="center" vertical="center"/>
      <protection/>
    </xf>
    <xf numFmtId="49" fontId="19" fillId="33" borderId="11" xfId="56" applyNumberFormat="1" applyFont="1" applyFill="1" applyBorder="1" applyAlignment="1" applyProtection="1">
      <alignment vertical="center"/>
      <protection/>
    </xf>
    <xf numFmtId="164" fontId="20" fillId="34" borderId="11" xfId="44" applyNumberFormat="1" applyFont="1" applyFill="1" applyBorder="1" applyAlignment="1" applyProtection="1">
      <alignment horizontal="center" vertical="center"/>
      <protection/>
    </xf>
    <xf numFmtId="49" fontId="90" fillId="34" borderId="11" xfId="56" applyNumberFormat="1" applyFont="1" applyFill="1" applyBorder="1" applyAlignment="1" applyProtection="1">
      <alignment vertical="center"/>
      <protection/>
    </xf>
    <xf numFmtId="164" fontId="91" fillId="34" borderId="11" xfId="44" applyNumberFormat="1" applyFont="1" applyFill="1" applyBorder="1" applyAlignment="1" applyProtection="1">
      <alignment horizontal="center" vertical="center"/>
      <protection/>
    </xf>
    <xf numFmtId="164" fontId="92" fillId="35" borderId="11" xfId="44" applyNumberFormat="1" applyFont="1" applyFill="1" applyBorder="1" applyAlignment="1" applyProtection="1">
      <alignment horizontal="center" vertical="center"/>
      <protection/>
    </xf>
    <xf numFmtId="164" fontId="2" fillId="33" borderId="11" xfId="44" applyNumberFormat="1" applyFont="1" applyFill="1" applyBorder="1" applyAlignment="1" applyProtection="1">
      <alignment horizontal="center" vertical="center"/>
      <protection/>
    </xf>
    <xf numFmtId="164" fontId="2" fillId="33" borderId="11" xfId="44" applyNumberFormat="1" applyFont="1" applyFill="1" applyBorder="1" applyAlignment="1">
      <alignment horizontal="center"/>
    </xf>
    <xf numFmtId="164" fontId="80" fillId="34" borderId="11" xfId="44" applyNumberFormat="1" applyFont="1" applyFill="1" applyBorder="1" applyAlignment="1">
      <alignment horizontal="center"/>
    </xf>
    <xf numFmtId="164" fontId="21" fillId="34" borderId="11" xfId="44" applyNumberFormat="1" applyFont="1" applyFill="1" applyBorder="1" applyAlignment="1" applyProtection="1">
      <alignment horizontal="center" vertical="center"/>
      <protection/>
    </xf>
    <xf numFmtId="164" fontId="91" fillId="34" borderId="11" xfId="44" applyNumberFormat="1" applyFont="1" applyFill="1" applyBorder="1" applyAlignment="1">
      <alignment horizontal="center"/>
    </xf>
    <xf numFmtId="49" fontId="13" fillId="0" borderId="0" xfId="56" applyNumberFormat="1" applyFont="1" applyBorder="1" applyAlignment="1">
      <alignment horizontal="center" wrapText="1"/>
      <protection/>
    </xf>
    <xf numFmtId="49" fontId="10" fillId="0" borderId="0" xfId="56" applyNumberFormat="1" applyFont="1" applyBorder="1">
      <alignment/>
      <protection/>
    </xf>
    <xf numFmtId="49" fontId="23" fillId="0" borderId="0" xfId="56" applyNumberFormat="1" applyFont="1" applyBorder="1">
      <alignment/>
      <protection/>
    </xf>
    <xf numFmtId="49" fontId="13" fillId="0" borderId="0" xfId="56" applyNumberFormat="1" applyFont="1" applyBorder="1" applyAlignment="1">
      <alignment wrapText="1"/>
      <protection/>
    </xf>
    <xf numFmtId="49" fontId="22" fillId="0" borderId="0" xfId="56" applyNumberFormat="1" applyFont="1" applyBorder="1" applyAlignment="1">
      <alignment horizontal="center" vertical="center"/>
      <protection/>
    </xf>
    <xf numFmtId="49" fontId="24" fillId="0" borderId="0" xfId="56" applyNumberFormat="1" applyFont="1" applyBorder="1">
      <alignment/>
      <protection/>
    </xf>
    <xf numFmtId="49" fontId="5" fillId="0" borderId="0" xfId="56" applyNumberFormat="1" applyFont="1" applyBorder="1" applyAlignment="1">
      <alignment horizontal="center" wrapText="1"/>
      <protection/>
    </xf>
    <xf numFmtId="49" fontId="6" fillId="0" borderId="0" xfId="56" applyNumberFormat="1" applyFont="1" applyBorder="1">
      <alignment/>
      <protection/>
    </xf>
    <xf numFmtId="49" fontId="2" fillId="0" borderId="0" xfId="56" applyNumberFormat="1" applyFont="1" applyFill="1" applyBorder="1">
      <alignment/>
      <protection/>
    </xf>
    <xf numFmtId="49" fontId="2" fillId="0" borderId="0" xfId="56" applyNumberFormat="1" applyFont="1" applyFill="1">
      <alignment/>
      <protection/>
    </xf>
    <xf numFmtId="49" fontId="2" fillId="0" borderId="0" xfId="56" applyNumberFormat="1" applyFont="1">
      <alignment/>
      <protection/>
    </xf>
    <xf numFmtId="49" fontId="7" fillId="0" borderId="0" xfId="56" applyNumberFormat="1" applyFont="1" applyFill="1" applyBorder="1" applyAlignment="1">
      <alignment wrapText="1"/>
      <protection/>
    </xf>
    <xf numFmtId="49" fontId="2" fillId="0" borderId="0" xfId="56" applyNumberFormat="1" applyBorder="1">
      <alignment/>
      <protection/>
    </xf>
    <xf numFmtId="164" fontId="0" fillId="0" borderId="0" xfId="44" applyNumberFormat="1" applyFont="1" applyFill="1" applyBorder="1" applyAlignment="1">
      <alignment/>
    </xf>
    <xf numFmtId="164" fontId="2" fillId="0" borderId="0" xfId="44" applyNumberFormat="1" applyFont="1" applyFill="1" applyBorder="1" applyAlignment="1">
      <alignment/>
    </xf>
    <xf numFmtId="164" fontId="0" fillId="0" borderId="0" xfId="44" applyNumberFormat="1" applyFont="1" applyBorder="1" applyAlignment="1">
      <alignment/>
    </xf>
    <xf numFmtId="49" fontId="2" fillId="33" borderId="0" xfId="56" applyNumberFormat="1" applyFont="1" applyFill="1" applyBorder="1">
      <alignment/>
      <protection/>
    </xf>
    <xf numFmtId="0" fontId="74" fillId="0" borderId="0" xfId="56" applyNumberFormat="1" applyFont="1" applyAlignment="1">
      <alignment horizontal="left"/>
      <protection/>
    </xf>
    <xf numFmtId="0" fontId="78" fillId="33" borderId="0" xfId="56" applyFont="1" applyFill="1" applyAlignment="1">
      <alignment horizontal="center"/>
      <protection/>
    </xf>
    <xf numFmtId="0" fontId="78" fillId="0" borderId="0" xfId="56" applyFont="1" applyAlignment="1">
      <alignment horizontal="center" wrapText="1"/>
      <protection/>
    </xf>
    <xf numFmtId="0" fontId="74" fillId="0" borderId="0" xfId="56" applyFont="1" applyBorder="1" applyAlignment="1">
      <alignment horizontal="left" wrapText="1"/>
      <protection/>
    </xf>
    <xf numFmtId="0" fontId="74" fillId="0" borderId="0" xfId="56" applyFont="1" applyAlignment="1">
      <alignment horizontal="center"/>
      <protection/>
    </xf>
    <xf numFmtId="0" fontId="93" fillId="0" borderId="14" xfId="56" applyNumberFormat="1" applyFont="1" applyBorder="1" applyAlignment="1">
      <alignment horizontal="center" vertical="center" wrapText="1"/>
      <protection/>
    </xf>
    <xf numFmtId="0" fontId="93" fillId="0" borderId="15" xfId="56" applyNumberFormat="1" applyFont="1" applyBorder="1" applyAlignment="1">
      <alignment horizontal="center" vertical="center" wrapText="1"/>
      <protection/>
    </xf>
    <xf numFmtId="0" fontId="93" fillId="0" borderId="16" xfId="56" applyNumberFormat="1" applyFont="1" applyBorder="1" applyAlignment="1">
      <alignment horizontal="center" vertical="center" wrapText="1"/>
      <protection/>
    </xf>
    <xf numFmtId="0" fontId="93" fillId="0" borderId="17" xfId="56" applyNumberFormat="1" applyFont="1" applyBorder="1" applyAlignment="1">
      <alignment horizontal="center" vertical="center" wrapText="1"/>
      <protection/>
    </xf>
    <xf numFmtId="0" fontId="93" fillId="0" borderId="18" xfId="56" applyNumberFormat="1" applyFont="1" applyBorder="1" applyAlignment="1">
      <alignment horizontal="center" vertical="center" wrapText="1"/>
      <protection/>
    </xf>
    <xf numFmtId="0" fontId="93" fillId="0" borderId="19" xfId="56" applyNumberFormat="1" applyFont="1" applyBorder="1" applyAlignment="1">
      <alignment horizontal="center" vertical="center" wrapText="1"/>
      <protection/>
    </xf>
    <xf numFmtId="0" fontId="93" fillId="33" borderId="14" xfId="56" applyFont="1" applyFill="1" applyBorder="1" applyAlignment="1">
      <alignment horizontal="center" vertical="center" wrapText="1"/>
      <protection/>
    </xf>
    <xf numFmtId="0" fontId="93" fillId="33" borderId="20" xfId="56" applyFont="1" applyFill="1" applyBorder="1" applyAlignment="1">
      <alignment horizontal="center" vertical="center" wrapText="1"/>
      <protection/>
    </xf>
    <xf numFmtId="0" fontId="93" fillId="33" borderId="15" xfId="56" applyFont="1" applyFill="1" applyBorder="1" applyAlignment="1">
      <alignment horizontal="center" vertical="center" wrapText="1"/>
      <protection/>
    </xf>
    <xf numFmtId="0" fontId="93" fillId="33" borderId="21" xfId="56" applyFont="1" applyFill="1" applyBorder="1" applyAlignment="1">
      <alignment horizontal="center" vertical="center" wrapText="1"/>
      <protection/>
    </xf>
    <xf numFmtId="0" fontId="93" fillId="33" borderId="22" xfId="56" applyFont="1" applyFill="1" applyBorder="1" applyAlignment="1">
      <alignment horizontal="center" vertical="center" wrapText="1"/>
      <protection/>
    </xf>
    <xf numFmtId="0" fontId="93" fillId="33" borderId="23" xfId="56" applyFont="1" applyFill="1" applyBorder="1" applyAlignment="1">
      <alignment horizontal="center" vertical="center" wrapText="1"/>
      <protection/>
    </xf>
    <xf numFmtId="3" fontId="93" fillId="33" borderId="11" xfId="56" applyNumberFormat="1" applyFont="1" applyFill="1" applyBorder="1" applyAlignment="1" applyProtection="1">
      <alignment horizontal="center" vertical="center" wrapText="1"/>
      <protection/>
    </xf>
    <xf numFmtId="0" fontId="93" fillId="0" borderId="14" xfId="56" applyFont="1" applyFill="1" applyBorder="1" applyAlignment="1">
      <alignment horizontal="center" vertical="center" wrapText="1"/>
      <protection/>
    </xf>
    <xf numFmtId="0" fontId="93" fillId="0" borderId="16" xfId="56" applyFont="1" applyFill="1" applyBorder="1" applyAlignment="1">
      <alignment horizontal="center" vertical="center" wrapText="1"/>
      <protection/>
    </xf>
    <xf numFmtId="0" fontId="93" fillId="0" borderId="13" xfId="56" applyFont="1" applyFill="1" applyBorder="1" applyAlignment="1">
      <alignment horizontal="center" vertical="center" wrapText="1"/>
      <protection/>
    </xf>
    <xf numFmtId="0" fontId="93" fillId="0" borderId="12" xfId="56" applyFont="1" applyFill="1" applyBorder="1" applyAlignment="1">
      <alignment horizontal="center" vertical="center" wrapText="1"/>
      <protection/>
    </xf>
    <xf numFmtId="0" fontId="93" fillId="33" borderId="18" xfId="56" applyFont="1" applyFill="1" applyBorder="1" applyAlignment="1">
      <alignment horizontal="center" vertical="center" wrapText="1"/>
      <protection/>
    </xf>
    <xf numFmtId="0" fontId="93" fillId="33" borderId="19" xfId="56" applyFont="1" applyFill="1" applyBorder="1" applyAlignment="1">
      <alignment horizontal="center" vertical="center" wrapText="1"/>
      <protection/>
    </xf>
    <xf numFmtId="0" fontId="93" fillId="0" borderId="22" xfId="56" applyFont="1" applyFill="1" applyBorder="1" applyAlignment="1">
      <alignment horizontal="center" vertical="center" wrapText="1"/>
      <protection/>
    </xf>
    <xf numFmtId="0" fontId="93" fillId="0" borderId="23" xfId="56" applyFont="1" applyFill="1" applyBorder="1" applyAlignment="1">
      <alignment horizontal="center" vertical="center" wrapText="1"/>
      <protection/>
    </xf>
    <xf numFmtId="0" fontId="93" fillId="0" borderId="21" xfId="56" applyFont="1" applyFill="1" applyBorder="1" applyAlignment="1">
      <alignment horizontal="center" vertical="center" wrapText="1"/>
      <protection/>
    </xf>
    <xf numFmtId="49" fontId="93" fillId="0" borderId="24" xfId="56" applyNumberFormat="1" applyFont="1" applyFill="1" applyBorder="1" applyAlignment="1" applyProtection="1">
      <alignment horizontal="center" vertical="center" wrapText="1"/>
      <protection/>
    </xf>
    <xf numFmtId="49" fontId="93" fillId="0" borderId="13" xfId="56" applyNumberFormat="1" applyFont="1" applyFill="1" applyBorder="1" applyAlignment="1" applyProtection="1">
      <alignment horizontal="center" vertical="center" wrapText="1"/>
      <protection/>
    </xf>
    <xf numFmtId="0" fontId="93" fillId="33" borderId="14" xfId="56" applyFont="1" applyFill="1" applyBorder="1" applyAlignment="1" applyProtection="1">
      <alignment horizontal="center" vertical="center" wrapText="1"/>
      <protection/>
    </xf>
    <xf numFmtId="0" fontId="93" fillId="33" borderId="16" xfId="56" applyFont="1" applyFill="1" applyBorder="1" applyAlignment="1" applyProtection="1">
      <alignment horizontal="center" vertical="center" wrapText="1"/>
      <protection/>
    </xf>
    <xf numFmtId="0" fontId="93" fillId="33" borderId="18" xfId="56" applyFont="1" applyFill="1" applyBorder="1" applyAlignment="1" applyProtection="1">
      <alignment horizontal="center" vertical="center" wrapText="1"/>
      <protection/>
    </xf>
    <xf numFmtId="0" fontId="93" fillId="33" borderId="13" xfId="56" applyFont="1" applyFill="1" applyBorder="1" applyAlignment="1">
      <alignment horizontal="center" vertical="center" wrapText="1"/>
      <protection/>
    </xf>
    <xf numFmtId="0" fontId="93" fillId="33" borderId="12" xfId="56" applyFont="1" applyFill="1" applyBorder="1" applyAlignment="1">
      <alignment horizontal="center" vertical="center" wrapText="1"/>
      <protection/>
    </xf>
    <xf numFmtId="0" fontId="93" fillId="33" borderId="24" xfId="56" applyFont="1" applyFill="1" applyBorder="1" applyAlignment="1">
      <alignment horizontal="center" vertical="center" wrapText="1"/>
      <protection/>
    </xf>
    <xf numFmtId="3" fontId="93" fillId="33" borderId="21" xfId="56" applyNumberFormat="1" applyFont="1" applyFill="1" applyBorder="1" applyAlignment="1" applyProtection="1">
      <alignment horizontal="center" vertical="center" wrapText="1"/>
      <protection/>
    </xf>
    <xf numFmtId="3" fontId="93" fillId="33" borderId="22" xfId="56" applyNumberFormat="1" applyFont="1" applyFill="1" applyBorder="1" applyAlignment="1" applyProtection="1">
      <alignment horizontal="center" vertical="center" wrapText="1"/>
      <protection/>
    </xf>
    <xf numFmtId="3" fontId="93" fillId="33" borderId="23" xfId="56" applyNumberFormat="1" applyFont="1" applyFill="1" applyBorder="1" applyAlignment="1" applyProtection="1">
      <alignment horizontal="center" vertical="center" wrapText="1"/>
      <protection/>
    </xf>
    <xf numFmtId="3" fontId="93" fillId="33" borderId="24" xfId="56" applyNumberFormat="1" applyFont="1" applyFill="1" applyBorder="1" applyAlignment="1" applyProtection="1">
      <alignment horizontal="center" vertical="center" wrapText="1"/>
      <protection/>
    </xf>
    <xf numFmtId="3" fontId="93" fillId="33" borderId="12" xfId="56" applyNumberFormat="1" applyFont="1" applyFill="1" applyBorder="1" applyAlignment="1" applyProtection="1">
      <alignment horizontal="center" vertical="center" wrapText="1"/>
      <protection/>
    </xf>
    <xf numFmtId="0" fontId="93" fillId="0" borderId="12" xfId="56" applyFont="1" applyFill="1" applyBorder="1" applyAlignment="1" applyProtection="1">
      <alignment horizontal="center" vertical="center" wrapText="1"/>
      <protection/>
    </xf>
    <xf numFmtId="0" fontId="93" fillId="0" borderId="11" xfId="56" applyFont="1" applyFill="1" applyBorder="1" applyAlignment="1" applyProtection="1">
      <alignment horizontal="center" vertical="center" wrapText="1"/>
      <protection/>
    </xf>
    <xf numFmtId="0" fontId="93" fillId="33" borderId="24" xfId="56" applyFont="1" applyFill="1" applyBorder="1" applyAlignment="1" applyProtection="1">
      <alignment horizontal="center" vertical="center" wrapText="1"/>
      <protection/>
    </xf>
    <xf numFmtId="0" fontId="93" fillId="33" borderId="12" xfId="56" applyFont="1" applyFill="1" applyBorder="1" applyAlignment="1" applyProtection="1">
      <alignment horizontal="center" vertical="center" wrapText="1"/>
      <protection/>
    </xf>
    <xf numFmtId="3" fontId="93" fillId="0" borderId="24" xfId="56" applyNumberFormat="1" applyFont="1" applyFill="1" applyBorder="1" applyAlignment="1" applyProtection="1">
      <alignment horizontal="center" vertical="center" wrapText="1"/>
      <protection/>
    </xf>
    <xf numFmtId="3" fontId="93" fillId="0" borderId="12" xfId="56" applyNumberFormat="1" applyFont="1" applyFill="1" applyBorder="1" applyAlignment="1" applyProtection="1">
      <alignment horizontal="center" vertical="center" wrapText="1"/>
      <protection/>
    </xf>
    <xf numFmtId="0" fontId="86" fillId="0" borderId="0" xfId="56" applyFont="1" applyBorder="1" applyAlignment="1">
      <alignment horizontal="center" wrapText="1"/>
      <protection/>
    </xf>
    <xf numFmtId="49" fontId="86" fillId="0" borderId="0" xfId="56" applyNumberFormat="1" applyFont="1" applyBorder="1" applyAlignment="1">
      <alignment horizontal="center" vertical="center"/>
      <protection/>
    </xf>
    <xf numFmtId="49" fontId="88" fillId="0" borderId="0" xfId="56" applyNumberFormat="1" applyFont="1" applyAlignment="1">
      <alignment horizontal="center" wrapText="1"/>
      <protection/>
    </xf>
    <xf numFmtId="49" fontId="86" fillId="0" borderId="0" xfId="56" applyNumberFormat="1" applyFont="1" applyFill="1" applyBorder="1" applyAlignment="1">
      <alignment horizontal="center"/>
      <protection/>
    </xf>
    <xf numFmtId="0" fontId="94" fillId="33" borderId="21" xfId="56" applyFont="1" applyFill="1" applyBorder="1" applyAlignment="1" applyProtection="1">
      <alignment horizontal="center" vertical="center" wrapText="1"/>
      <protection/>
    </xf>
    <xf numFmtId="0" fontId="94" fillId="33" borderId="23" xfId="56" applyFont="1" applyFill="1" applyBorder="1" applyAlignment="1" applyProtection="1">
      <alignment horizontal="center" vertical="center" wrapText="1"/>
      <protection/>
    </xf>
    <xf numFmtId="0" fontId="78" fillId="33" borderId="21" xfId="56" applyFont="1" applyFill="1" applyBorder="1" applyAlignment="1" applyProtection="1">
      <alignment horizontal="center" vertical="center" wrapText="1"/>
      <protection/>
    </xf>
    <xf numFmtId="0" fontId="78" fillId="33" borderId="23" xfId="56" applyFont="1" applyFill="1" applyBorder="1" applyAlignment="1" applyProtection="1">
      <alignment horizontal="center" vertical="center" wrapText="1"/>
      <protection/>
    </xf>
    <xf numFmtId="0" fontId="81" fillId="0" borderId="0" xfId="56" applyFont="1" applyBorder="1" applyAlignment="1">
      <alignment horizontal="center" wrapText="1"/>
      <protection/>
    </xf>
    <xf numFmtId="49" fontId="7" fillId="0" borderId="0" xfId="56" applyNumberFormat="1" applyFont="1" applyFill="1" applyBorder="1" applyAlignment="1">
      <alignment horizontal="left"/>
      <protection/>
    </xf>
    <xf numFmtId="49" fontId="7" fillId="0" borderId="0" xfId="56" applyNumberFormat="1" applyFont="1" applyFill="1" applyBorder="1" applyAlignment="1">
      <alignment horizontal="left" wrapText="1"/>
      <protection/>
    </xf>
    <xf numFmtId="49" fontId="14" fillId="33" borderId="21" xfId="56" applyNumberFormat="1" applyFont="1" applyFill="1" applyBorder="1" applyAlignment="1" applyProtection="1">
      <alignment horizontal="center" vertical="center" wrapText="1"/>
      <protection/>
    </xf>
    <xf numFmtId="49" fontId="14" fillId="33" borderId="23" xfId="56" applyNumberFormat="1" applyFont="1" applyFill="1" applyBorder="1" applyAlignment="1" applyProtection="1">
      <alignment horizontal="center" vertical="center" wrapText="1"/>
      <protection/>
    </xf>
    <xf numFmtId="49" fontId="22" fillId="0" borderId="0" xfId="56" applyNumberFormat="1" applyFont="1" applyBorder="1" applyAlignment="1">
      <alignment horizontal="center" wrapText="1"/>
      <protection/>
    </xf>
    <xf numFmtId="49" fontId="13" fillId="0" borderId="0" xfId="56" applyNumberFormat="1" applyFont="1" applyBorder="1" applyAlignment="1">
      <alignment horizontal="center" wrapText="1"/>
      <protection/>
    </xf>
    <xf numFmtId="49" fontId="5" fillId="0" borderId="0" xfId="56" applyNumberFormat="1" applyFont="1" applyBorder="1" applyAlignment="1">
      <alignment horizontal="center" wrapText="1"/>
      <protection/>
    </xf>
    <xf numFmtId="49" fontId="5" fillId="0" borderId="0" xfId="56" applyNumberFormat="1" applyFont="1" applyBorder="1" applyAlignment="1">
      <alignment horizontal="center" vertical="center"/>
      <protection/>
    </xf>
    <xf numFmtId="49" fontId="2" fillId="0" borderId="0" xfId="56" applyNumberFormat="1" applyFont="1" applyFill="1" applyBorder="1" applyAlignment="1">
      <alignment horizontal="center" wrapText="1"/>
      <protection/>
    </xf>
    <xf numFmtId="49" fontId="5" fillId="0" borderId="0" xfId="56" applyNumberFormat="1" applyFont="1" applyFill="1" applyBorder="1" applyAlignment="1">
      <alignment horizontal="center"/>
      <protection/>
    </xf>
    <xf numFmtId="49" fontId="10" fillId="0" borderId="11" xfId="56" applyNumberFormat="1" applyFont="1" applyFill="1" applyBorder="1" applyAlignment="1" applyProtection="1">
      <alignment horizontal="center" vertical="center" wrapText="1"/>
      <protection/>
    </xf>
    <xf numFmtId="49" fontId="10" fillId="0" borderId="11" xfId="56" applyNumberFormat="1" applyFont="1" applyFill="1" applyBorder="1" applyAlignment="1">
      <alignment horizontal="center" vertical="center" wrapText="1"/>
      <protection/>
    </xf>
    <xf numFmtId="49" fontId="10" fillId="0" borderId="24" xfId="56" applyNumberFormat="1" applyFont="1" applyFill="1" applyBorder="1" applyAlignment="1">
      <alignment horizontal="center" vertical="center" wrapText="1"/>
      <protection/>
    </xf>
    <xf numFmtId="49" fontId="10" fillId="0" borderId="12" xfId="56" applyNumberFormat="1" applyFont="1" applyBorder="1" applyAlignment="1">
      <alignment horizontal="center" vertical="center" wrapText="1"/>
      <protection/>
    </xf>
    <xf numFmtId="49" fontId="10" fillId="0" borderId="12" xfId="56" applyNumberFormat="1" applyFont="1" applyFill="1" applyBorder="1" applyAlignment="1">
      <alignment horizontal="center" vertical="center" wrapText="1"/>
      <protection/>
    </xf>
    <xf numFmtId="49" fontId="10" fillId="0" borderId="24" xfId="56" applyNumberFormat="1" applyFont="1" applyFill="1" applyBorder="1" applyAlignment="1" applyProtection="1">
      <alignment horizontal="center" vertical="center" wrapText="1"/>
      <protection/>
    </xf>
    <xf numFmtId="49" fontId="10" fillId="0" borderId="13" xfId="56" applyNumberFormat="1" applyFont="1" applyFill="1" applyBorder="1" applyAlignment="1">
      <alignment horizontal="center" vertical="center" wrapText="1"/>
      <protection/>
    </xf>
    <xf numFmtId="0" fontId="10" fillId="0" borderId="14" xfId="56" applyNumberFormat="1" applyFont="1" applyBorder="1" applyAlignment="1">
      <alignment horizontal="center" vertical="center" wrapText="1"/>
      <protection/>
    </xf>
    <xf numFmtId="0" fontId="10" fillId="0" borderId="15" xfId="56" applyNumberFormat="1" applyFont="1" applyBorder="1" applyAlignment="1">
      <alignment horizontal="center" vertical="center" wrapText="1"/>
      <protection/>
    </xf>
    <xf numFmtId="0" fontId="10" fillId="0" borderId="16" xfId="56" applyNumberFormat="1" applyFont="1" applyBorder="1" applyAlignment="1">
      <alignment horizontal="center" vertical="center" wrapText="1"/>
      <protection/>
    </xf>
    <xf numFmtId="0" fontId="10" fillId="0" borderId="17" xfId="56" applyNumberFormat="1" applyFont="1" applyBorder="1" applyAlignment="1">
      <alignment horizontal="center" vertical="center" wrapText="1"/>
      <protection/>
    </xf>
    <xf numFmtId="0" fontId="10" fillId="0" borderId="18" xfId="56" applyNumberFormat="1" applyFont="1" applyBorder="1" applyAlignment="1">
      <alignment horizontal="center" vertical="center" wrapText="1"/>
      <protection/>
    </xf>
    <xf numFmtId="0" fontId="10" fillId="0" borderId="19" xfId="56" applyNumberFormat="1" applyFont="1" applyBorder="1" applyAlignment="1">
      <alignment horizontal="center" vertical="center" wrapText="1"/>
      <protection/>
    </xf>
    <xf numFmtId="49" fontId="10" fillId="0" borderId="21" xfId="56" applyNumberFormat="1" applyFont="1" applyFill="1" applyBorder="1" applyAlignment="1" applyProtection="1">
      <alignment horizontal="center" vertical="center" wrapText="1"/>
      <protection/>
    </xf>
    <xf numFmtId="49" fontId="10" fillId="0" borderId="22" xfId="56" applyNumberFormat="1" applyFont="1" applyFill="1" applyBorder="1" applyAlignment="1">
      <alignment horizontal="center" vertical="center" wrapText="1"/>
      <protection/>
    </xf>
    <xf numFmtId="49" fontId="10" fillId="0" borderId="23" xfId="56" applyNumberFormat="1" applyFont="1" applyFill="1" applyBorder="1" applyAlignment="1">
      <alignment horizontal="center" vertical="center" wrapText="1"/>
      <protection/>
    </xf>
    <xf numFmtId="49" fontId="10" fillId="0" borderId="21" xfId="56" applyNumberFormat="1" applyFont="1" applyFill="1" applyBorder="1" applyAlignment="1">
      <alignment horizontal="center" vertical="center" wrapText="1"/>
      <protection/>
    </xf>
    <xf numFmtId="49" fontId="10" fillId="0" borderId="13" xfId="56" applyNumberFormat="1" applyFont="1" applyFill="1" applyBorder="1" applyAlignment="1" applyProtection="1">
      <alignment horizontal="center" vertical="center" wrapText="1"/>
      <protection/>
    </xf>
    <xf numFmtId="49" fontId="10" fillId="0" borderId="12" xfId="56" applyNumberFormat="1" applyFont="1" applyFill="1" applyBorder="1" applyAlignment="1" applyProtection="1">
      <alignment horizontal="center" vertical="center" wrapText="1"/>
      <protection/>
    </xf>
    <xf numFmtId="49" fontId="10" fillId="0" borderId="14" xfId="56" applyNumberFormat="1" applyFont="1" applyFill="1" applyBorder="1" applyAlignment="1" applyProtection="1">
      <alignment horizontal="center" vertical="center" wrapText="1"/>
      <protection/>
    </xf>
    <xf numFmtId="49" fontId="10" fillId="0" borderId="15" xfId="56" applyNumberFormat="1" applyFont="1" applyFill="1" applyBorder="1" applyAlignment="1">
      <alignment horizontal="center" vertical="center" wrapText="1"/>
      <protection/>
    </xf>
    <xf numFmtId="49" fontId="10" fillId="0" borderId="18" xfId="56" applyNumberFormat="1" applyFont="1" applyFill="1" applyBorder="1" applyAlignment="1">
      <alignment horizontal="center" vertical="center" wrapText="1"/>
      <protection/>
    </xf>
    <xf numFmtId="49" fontId="10" fillId="0" borderId="19" xfId="56" applyNumberFormat="1" applyFont="1" applyFill="1" applyBorder="1" applyAlignment="1">
      <alignment horizontal="center" vertical="center" wrapText="1"/>
      <protection/>
    </xf>
    <xf numFmtId="49" fontId="10" fillId="0" borderId="14" xfId="56" applyNumberFormat="1" applyFont="1" applyFill="1" applyBorder="1" applyAlignment="1">
      <alignment horizontal="center" vertical="center" wrapText="1"/>
      <protection/>
    </xf>
    <xf numFmtId="49" fontId="10" fillId="0" borderId="20" xfId="56" applyNumberFormat="1" applyFont="1" applyFill="1" applyBorder="1" applyAlignment="1">
      <alignment horizontal="center" vertical="center" wrapText="1"/>
      <protection/>
    </xf>
    <xf numFmtId="49" fontId="2" fillId="0" borderId="0" xfId="56" applyNumberFormat="1" applyFont="1" applyAlignment="1">
      <alignment horizontal="left"/>
      <protection/>
    </xf>
    <xf numFmtId="49" fontId="5" fillId="0" borderId="0" xfId="56" applyNumberFormat="1" applyFont="1" applyFill="1" applyAlignment="1">
      <alignment horizontal="center" wrapText="1"/>
      <protection/>
    </xf>
    <xf numFmtId="49" fontId="2" fillId="0" borderId="0" xfId="56" applyNumberFormat="1" applyFont="1" applyBorder="1" applyAlignment="1">
      <alignment horizontal="left" wrapText="1"/>
      <protection/>
    </xf>
    <xf numFmtId="49" fontId="13" fillId="0" borderId="0" xfId="56" applyNumberFormat="1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019300" y="257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AD207"/>
  <sheetViews>
    <sheetView zoomScalePageLayoutView="0" workbookViewId="0" topLeftCell="A13">
      <selection activeCell="L83" sqref="L83:T83"/>
    </sheetView>
  </sheetViews>
  <sheetFormatPr defaultColWidth="9.140625" defaultRowHeight="15"/>
  <cols>
    <col min="1" max="1" width="4.421875" style="77" customWidth="1"/>
    <col min="2" max="2" width="25.8515625" style="77" customWidth="1"/>
    <col min="3" max="3" width="7.140625" style="77" customWidth="1"/>
    <col min="4" max="4" width="6.421875" style="80" customWidth="1"/>
    <col min="5" max="6" width="7.421875" style="80" customWidth="1"/>
    <col min="7" max="7" width="5.57421875" style="80" customWidth="1"/>
    <col min="8" max="8" width="7.140625" style="80" customWidth="1"/>
    <col min="9" max="9" width="5.421875" style="80" customWidth="1"/>
    <col min="10" max="10" width="6.57421875" style="80" customWidth="1"/>
    <col min="11" max="11" width="5.28125" style="80" customWidth="1"/>
    <col min="12" max="12" width="6.28125" style="80" customWidth="1"/>
    <col min="13" max="13" width="5.28125" style="80" customWidth="1"/>
    <col min="14" max="14" width="6.8515625" style="80" customWidth="1"/>
    <col min="15" max="15" width="5.57421875" style="80" customWidth="1"/>
    <col min="16" max="16" width="5.00390625" style="80" customWidth="1"/>
    <col min="17" max="17" width="6.57421875" style="80" customWidth="1"/>
    <col min="18" max="18" width="6.28125" style="80" customWidth="1"/>
    <col min="19" max="19" width="7.00390625" style="80" customWidth="1"/>
    <col min="20" max="20" width="5.421875" style="77" customWidth="1"/>
    <col min="21" max="21" width="8.140625" style="77" customWidth="1"/>
    <col min="22" max="22" width="12.421875" style="77" customWidth="1"/>
    <col min="23" max="16384" width="9.00390625" style="77" customWidth="1"/>
  </cols>
  <sheetData>
    <row r="1" spans="1:20" ht="20.25" customHeight="1">
      <c r="A1" s="101" t="s">
        <v>164</v>
      </c>
      <c r="B1" s="101"/>
      <c r="C1" s="101"/>
      <c r="F1" s="102" t="s">
        <v>165</v>
      </c>
      <c r="G1" s="102"/>
      <c r="H1" s="102"/>
      <c r="I1" s="102"/>
      <c r="J1" s="102"/>
      <c r="K1" s="102"/>
      <c r="L1" s="102"/>
      <c r="M1" s="102"/>
      <c r="N1" s="102"/>
      <c r="O1" s="102"/>
      <c r="P1" s="103" t="s">
        <v>166</v>
      </c>
      <c r="Q1" s="103"/>
      <c r="R1" s="103"/>
      <c r="S1" s="103"/>
      <c r="T1" s="103"/>
    </row>
    <row r="2" spans="1:20" ht="17.25" customHeight="1">
      <c r="A2" s="249" t="s">
        <v>3</v>
      </c>
      <c r="B2" s="249"/>
      <c r="C2" s="249"/>
      <c r="D2" s="249"/>
      <c r="E2" s="250" t="s">
        <v>4</v>
      </c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1" t="s">
        <v>167</v>
      </c>
      <c r="Q2" s="251"/>
      <c r="R2" s="251"/>
      <c r="S2" s="251"/>
      <c r="T2" s="251"/>
    </row>
    <row r="3" spans="1:20" ht="14.25" customHeight="1">
      <c r="A3" s="249" t="s">
        <v>6</v>
      </c>
      <c r="B3" s="249"/>
      <c r="C3" s="249"/>
      <c r="D3" s="249"/>
      <c r="E3" s="252" t="s">
        <v>7</v>
      </c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104" t="s">
        <v>168</v>
      </c>
      <c r="Q3" s="104"/>
      <c r="R3" s="104"/>
      <c r="S3" s="104"/>
      <c r="T3" s="104"/>
    </row>
    <row r="4" spans="1:20" ht="14.25" customHeight="1">
      <c r="A4" s="101" t="s">
        <v>169</v>
      </c>
      <c r="B4" s="101"/>
      <c r="C4" s="101"/>
      <c r="D4" s="101"/>
      <c r="E4" s="101"/>
      <c r="F4" s="101"/>
      <c r="G4" s="105"/>
      <c r="H4" s="105"/>
      <c r="I4" s="105"/>
      <c r="J4" s="105"/>
      <c r="K4" s="105"/>
      <c r="L4" s="105"/>
      <c r="M4" s="105"/>
      <c r="N4" s="106"/>
      <c r="O4" s="106"/>
      <c r="P4" s="251" t="s">
        <v>170</v>
      </c>
      <c r="Q4" s="251"/>
      <c r="R4" s="251"/>
      <c r="S4" s="251"/>
      <c r="T4" s="251"/>
    </row>
    <row r="5" spans="2:20" ht="12.75" customHeight="1">
      <c r="B5" s="107"/>
      <c r="C5" s="107"/>
      <c r="O5" s="108"/>
      <c r="P5" s="108" t="s">
        <v>171</v>
      </c>
      <c r="Q5" s="108"/>
      <c r="R5" s="108"/>
      <c r="S5" s="108"/>
      <c r="T5" s="108"/>
    </row>
    <row r="6" spans="1:20" s="78" customFormat="1" ht="17.25" customHeight="1">
      <c r="A6" s="231" t="s">
        <v>12</v>
      </c>
      <c r="B6" s="232"/>
      <c r="C6" s="237" t="s">
        <v>172</v>
      </c>
      <c r="D6" s="238"/>
      <c r="E6" s="239"/>
      <c r="F6" s="240" t="s">
        <v>14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229" t="s">
        <v>20</v>
      </c>
      <c r="S6" s="229" t="s">
        <v>173</v>
      </c>
      <c r="T6" s="229" t="s">
        <v>174</v>
      </c>
    </row>
    <row r="7" spans="1:30" s="110" customFormat="1" ht="31.5" customHeight="1">
      <c r="A7" s="233"/>
      <c r="B7" s="234"/>
      <c r="C7" s="229" t="s">
        <v>175</v>
      </c>
      <c r="D7" s="243" t="s">
        <v>17</v>
      </c>
      <c r="E7" s="244"/>
      <c r="F7" s="240" t="s">
        <v>176</v>
      </c>
      <c r="G7" s="238"/>
      <c r="H7" s="238"/>
      <c r="I7" s="238"/>
      <c r="J7" s="238"/>
      <c r="K7" s="238"/>
      <c r="L7" s="238"/>
      <c r="M7" s="239"/>
      <c r="N7" s="247" t="s">
        <v>177</v>
      </c>
      <c r="O7" s="248"/>
      <c r="P7" s="248"/>
      <c r="Q7" s="244"/>
      <c r="R7" s="241"/>
      <c r="S7" s="230"/>
      <c r="T7" s="230"/>
      <c r="U7" s="109"/>
      <c r="V7" s="109"/>
      <c r="W7" s="109"/>
      <c r="X7" s="109"/>
      <c r="Y7" s="109"/>
      <c r="Z7" s="109"/>
      <c r="AA7" s="109"/>
      <c r="AB7" s="109"/>
      <c r="AC7" s="109"/>
      <c r="AD7" s="109"/>
    </row>
    <row r="8" spans="1:20" s="78" customFormat="1" ht="15.75" customHeight="1">
      <c r="A8" s="233"/>
      <c r="B8" s="234"/>
      <c r="C8" s="230"/>
      <c r="D8" s="245"/>
      <c r="E8" s="246"/>
      <c r="F8" s="224" t="s">
        <v>178</v>
      </c>
      <c r="G8" s="225" t="s">
        <v>17</v>
      </c>
      <c r="H8" s="225"/>
      <c r="I8" s="225"/>
      <c r="J8" s="225"/>
      <c r="K8" s="225"/>
      <c r="L8" s="225"/>
      <c r="M8" s="225"/>
      <c r="N8" s="229" t="s">
        <v>23</v>
      </c>
      <c r="O8" s="224" t="s">
        <v>17</v>
      </c>
      <c r="P8" s="224"/>
      <c r="Q8" s="224"/>
      <c r="R8" s="241"/>
      <c r="S8" s="230"/>
      <c r="T8" s="230"/>
    </row>
    <row r="9" spans="1:20" s="78" customFormat="1" ht="15.75" customHeight="1">
      <c r="A9" s="233"/>
      <c r="B9" s="234"/>
      <c r="C9" s="230"/>
      <c r="D9" s="229" t="s">
        <v>179</v>
      </c>
      <c r="E9" s="229" t="s">
        <v>180</v>
      </c>
      <c r="F9" s="224"/>
      <c r="G9" s="225" t="s">
        <v>181</v>
      </c>
      <c r="H9" s="224" t="s">
        <v>182</v>
      </c>
      <c r="I9" s="224" t="s">
        <v>183</v>
      </c>
      <c r="J9" s="224" t="s">
        <v>184</v>
      </c>
      <c r="K9" s="224" t="s">
        <v>185</v>
      </c>
      <c r="L9" s="225" t="s">
        <v>186</v>
      </c>
      <c r="M9" s="225" t="s">
        <v>187</v>
      </c>
      <c r="N9" s="230"/>
      <c r="O9" s="226" t="s">
        <v>188</v>
      </c>
      <c r="P9" s="226" t="s">
        <v>189</v>
      </c>
      <c r="Q9" s="224" t="s">
        <v>190</v>
      </c>
      <c r="R9" s="241"/>
      <c r="S9" s="230"/>
      <c r="T9" s="230"/>
    </row>
    <row r="10" spans="1:20" s="78" customFormat="1" ht="84.75" customHeight="1">
      <c r="A10" s="235"/>
      <c r="B10" s="236"/>
      <c r="C10" s="228"/>
      <c r="D10" s="228"/>
      <c r="E10" s="228"/>
      <c r="F10" s="224"/>
      <c r="G10" s="225"/>
      <c r="H10" s="224"/>
      <c r="I10" s="224"/>
      <c r="J10" s="224"/>
      <c r="K10" s="224"/>
      <c r="L10" s="225"/>
      <c r="M10" s="225"/>
      <c r="N10" s="228"/>
      <c r="O10" s="227"/>
      <c r="P10" s="228"/>
      <c r="Q10" s="224"/>
      <c r="R10" s="242"/>
      <c r="S10" s="228"/>
      <c r="T10" s="228"/>
    </row>
    <row r="11" spans="1:20" ht="14.25" customHeight="1">
      <c r="A11" s="216" t="s">
        <v>36</v>
      </c>
      <c r="B11" s="217"/>
      <c r="C11" s="111">
        <v>1</v>
      </c>
      <c r="D11" s="111">
        <v>2</v>
      </c>
      <c r="E11" s="111">
        <v>3</v>
      </c>
      <c r="F11" s="111">
        <v>4</v>
      </c>
      <c r="G11" s="111">
        <v>5</v>
      </c>
      <c r="H11" s="111">
        <v>6</v>
      </c>
      <c r="I11" s="111">
        <v>7</v>
      </c>
      <c r="J11" s="111">
        <v>8</v>
      </c>
      <c r="K11" s="111">
        <v>9</v>
      </c>
      <c r="L11" s="111">
        <v>10</v>
      </c>
      <c r="M11" s="111">
        <v>11</v>
      </c>
      <c r="N11" s="111">
        <v>12</v>
      </c>
      <c r="O11" s="111">
        <v>13</v>
      </c>
      <c r="P11" s="111">
        <v>14</v>
      </c>
      <c r="Q11" s="111">
        <v>15</v>
      </c>
      <c r="R11" s="111" t="s">
        <v>37</v>
      </c>
      <c r="S11" s="111" t="s">
        <v>191</v>
      </c>
      <c r="T11" s="111" t="s">
        <v>192</v>
      </c>
    </row>
    <row r="12" spans="1:23" ht="24.75" customHeight="1">
      <c r="A12" s="216" t="s">
        <v>23</v>
      </c>
      <c r="B12" s="217"/>
      <c r="C12" s="112">
        <f>SUM(C13,C22)</f>
        <v>16766</v>
      </c>
      <c r="D12" s="112">
        <f aca="true" t="shared" si="0" ref="D12:R12">SUM(D13,D22)</f>
        <v>5387</v>
      </c>
      <c r="E12" s="112">
        <f t="shared" si="0"/>
        <v>11379</v>
      </c>
      <c r="F12" s="112">
        <f>SUM(F13,F22)</f>
        <v>12919</v>
      </c>
      <c r="G12" s="112">
        <f t="shared" si="0"/>
        <v>371</v>
      </c>
      <c r="H12" s="112">
        <f t="shared" si="0"/>
        <v>10095</v>
      </c>
      <c r="I12" s="112">
        <f t="shared" si="0"/>
        <v>387</v>
      </c>
      <c r="J12" s="112">
        <f t="shared" si="0"/>
        <v>511</v>
      </c>
      <c r="K12" s="112">
        <f t="shared" si="0"/>
        <v>159</v>
      </c>
      <c r="L12" s="112">
        <f t="shared" si="0"/>
        <v>1391</v>
      </c>
      <c r="M12" s="112">
        <f t="shared" si="0"/>
        <v>5</v>
      </c>
      <c r="N12" s="112">
        <f t="shared" si="0"/>
        <v>3847</v>
      </c>
      <c r="O12" s="112">
        <f t="shared" si="0"/>
        <v>580</v>
      </c>
      <c r="P12" s="112">
        <f t="shared" si="0"/>
        <v>12</v>
      </c>
      <c r="Q12" s="112">
        <f t="shared" si="0"/>
        <v>1079</v>
      </c>
      <c r="R12" s="112">
        <f t="shared" si="0"/>
        <v>2176</v>
      </c>
      <c r="S12" s="113">
        <f>SUM(L12:M12,N12)</f>
        <v>5243</v>
      </c>
      <c r="T12" s="114">
        <f>SUM(G12:K12)/F12</f>
        <v>0.8919421007817943</v>
      </c>
      <c r="U12" s="115"/>
      <c r="V12" s="116"/>
      <c r="W12" s="115"/>
    </row>
    <row r="13" spans="1:23" s="123" customFormat="1" ht="13.5" customHeight="1">
      <c r="A13" s="117" t="s">
        <v>38</v>
      </c>
      <c r="B13" s="118" t="s">
        <v>39</v>
      </c>
      <c r="C13" s="119">
        <f>SUM(D13:E13)</f>
        <v>544</v>
      </c>
      <c r="D13" s="119">
        <f>SUM(D14,D15,D16,D17,D18,D19,D20,D21,)</f>
        <v>331</v>
      </c>
      <c r="E13" s="119">
        <f>SUM(E14,E15,E16,E17,E18,E19,E20,E21,)</f>
        <v>213</v>
      </c>
      <c r="F13" s="119">
        <f>SUM(F14:F21)</f>
        <v>288</v>
      </c>
      <c r="G13" s="119">
        <f aca="true" t="shared" si="1" ref="G13:M13">SUM(G14:G21)</f>
        <v>6</v>
      </c>
      <c r="H13" s="119">
        <f t="shared" si="1"/>
        <v>166</v>
      </c>
      <c r="I13" s="119">
        <f t="shared" si="1"/>
        <v>6</v>
      </c>
      <c r="J13" s="119">
        <f t="shared" si="1"/>
        <v>22</v>
      </c>
      <c r="K13" s="119">
        <f t="shared" si="1"/>
        <v>0</v>
      </c>
      <c r="L13" s="119">
        <f t="shared" si="1"/>
        <v>88</v>
      </c>
      <c r="M13" s="119">
        <f t="shared" si="1"/>
        <v>0</v>
      </c>
      <c r="N13" s="119">
        <f>SUM(N14:N21)</f>
        <v>256</v>
      </c>
      <c r="O13" s="119">
        <f>SUM(O14:O21)</f>
        <v>32</v>
      </c>
      <c r="P13" s="119">
        <f>SUM(P14:P21)</f>
        <v>2</v>
      </c>
      <c r="Q13" s="119">
        <f>SUM(Q14:Q21)</f>
        <v>102</v>
      </c>
      <c r="R13" s="119">
        <f>SUM(R14:R21)</f>
        <v>120</v>
      </c>
      <c r="S13" s="120">
        <f aca="true" t="shared" si="2" ref="S13:S76">SUM(L13:M13,N13)</f>
        <v>344</v>
      </c>
      <c r="T13" s="114">
        <f aca="true" t="shared" si="3" ref="T13:T76">SUM(G13:K13)/F13</f>
        <v>0.6944444444444444</v>
      </c>
      <c r="U13" s="121"/>
      <c r="V13" s="122"/>
      <c r="W13" s="121"/>
    </row>
    <row r="14" spans="1:23" ht="13.5" customHeight="1" hidden="1">
      <c r="A14" s="124" t="s">
        <v>40</v>
      </c>
      <c r="B14" s="125" t="s">
        <v>151</v>
      </c>
      <c r="C14" s="126">
        <f aca="true" t="shared" si="4" ref="C14:C21">SUM(D14:E14)</f>
        <v>0</v>
      </c>
      <c r="D14" s="127">
        <v>0</v>
      </c>
      <c r="E14" s="128">
        <v>0</v>
      </c>
      <c r="F14" s="126">
        <f aca="true" t="shared" si="5" ref="F14:F21">SUM(G14:M14)</f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9">
        <f>SUM(O14:Q14)</f>
        <v>0</v>
      </c>
      <c r="O14" s="130">
        <v>0</v>
      </c>
      <c r="P14" s="130">
        <v>0</v>
      </c>
      <c r="Q14" s="130">
        <v>0</v>
      </c>
      <c r="R14" s="130"/>
      <c r="S14" s="120">
        <f t="shared" si="2"/>
        <v>0</v>
      </c>
      <c r="T14" s="114" t="e">
        <f t="shared" si="3"/>
        <v>#DIV/0!</v>
      </c>
      <c r="U14" s="115"/>
      <c r="V14" s="115"/>
      <c r="W14" s="115"/>
    </row>
    <row r="15" spans="1:23" ht="13.5" customHeight="1">
      <c r="A15" s="124" t="s">
        <v>40</v>
      </c>
      <c r="B15" s="125" t="s">
        <v>41</v>
      </c>
      <c r="C15" s="126">
        <f t="shared" si="4"/>
        <v>57</v>
      </c>
      <c r="D15" s="127">
        <v>22</v>
      </c>
      <c r="E15" s="128">
        <v>35</v>
      </c>
      <c r="F15" s="126">
        <f t="shared" si="5"/>
        <v>25</v>
      </c>
      <c r="G15" s="128">
        <v>0</v>
      </c>
      <c r="H15" s="128">
        <v>21</v>
      </c>
      <c r="I15" s="128">
        <v>0</v>
      </c>
      <c r="J15" s="128">
        <v>2</v>
      </c>
      <c r="K15" s="128">
        <v>0</v>
      </c>
      <c r="L15" s="128">
        <v>2</v>
      </c>
      <c r="M15" s="128">
        <v>0</v>
      </c>
      <c r="N15" s="129">
        <f>SUM(O15:R15)</f>
        <v>32</v>
      </c>
      <c r="O15" s="130">
        <v>18</v>
      </c>
      <c r="P15" s="130">
        <v>0</v>
      </c>
      <c r="Q15" s="130">
        <v>14</v>
      </c>
      <c r="R15" s="130">
        <v>0</v>
      </c>
      <c r="S15" s="120">
        <f t="shared" si="2"/>
        <v>34</v>
      </c>
      <c r="T15" s="114">
        <f t="shared" si="3"/>
        <v>0.92</v>
      </c>
      <c r="U15" s="115"/>
      <c r="V15" s="115"/>
      <c r="W15" s="115"/>
    </row>
    <row r="16" spans="1:23" ht="13.5" customHeight="1">
      <c r="A16" s="124" t="s">
        <v>42</v>
      </c>
      <c r="B16" s="125" t="s">
        <v>43</v>
      </c>
      <c r="C16" s="126">
        <f t="shared" si="4"/>
        <v>52</v>
      </c>
      <c r="D16" s="127">
        <v>27</v>
      </c>
      <c r="E16" s="128">
        <v>25</v>
      </c>
      <c r="F16" s="126">
        <f t="shared" si="5"/>
        <v>27</v>
      </c>
      <c r="G16" s="128">
        <v>0</v>
      </c>
      <c r="H16" s="128">
        <v>22</v>
      </c>
      <c r="I16" s="128">
        <v>1</v>
      </c>
      <c r="J16" s="128">
        <v>1</v>
      </c>
      <c r="K16" s="128">
        <v>0</v>
      </c>
      <c r="L16" s="128">
        <v>3</v>
      </c>
      <c r="M16" s="128">
        <v>0</v>
      </c>
      <c r="N16" s="129">
        <f aca="true" t="shared" si="6" ref="N16:N21">SUM(O16:R16)</f>
        <v>25</v>
      </c>
      <c r="O16" s="130">
        <v>0</v>
      </c>
      <c r="P16" s="130">
        <v>0</v>
      </c>
      <c r="Q16" s="130">
        <v>3</v>
      </c>
      <c r="R16" s="130">
        <v>22</v>
      </c>
      <c r="S16" s="120">
        <f t="shared" si="2"/>
        <v>28</v>
      </c>
      <c r="T16" s="114">
        <f t="shared" si="3"/>
        <v>0.8888888888888888</v>
      </c>
      <c r="U16" s="115"/>
      <c r="V16" s="115"/>
      <c r="W16" s="115"/>
    </row>
    <row r="17" spans="1:23" ht="13.5" customHeight="1">
      <c r="A17" s="124" t="s">
        <v>44</v>
      </c>
      <c r="B17" s="125" t="s">
        <v>45</v>
      </c>
      <c r="C17" s="126">
        <f t="shared" si="4"/>
        <v>66</v>
      </c>
      <c r="D17" s="127">
        <v>37</v>
      </c>
      <c r="E17" s="128">
        <v>29</v>
      </c>
      <c r="F17" s="126">
        <f t="shared" si="5"/>
        <v>34</v>
      </c>
      <c r="G17" s="128">
        <v>3</v>
      </c>
      <c r="H17" s="128">
        <v>29</v>
      </c>
      <c r="I17" s="128">
        <v>0</v>
      </c>
      <c r="J17" s="128">
        <v>0</v>
      </c>
      <c r="K17" s="128">
        <v>0</v>
      </c>
      <c r="L17" s="128">
        <v>2</v>
      </c>
      <c r="M17" s="128">
        <v>0</v>
      </c>
      <c r="N17" s="129">
        <f t="shared" si="6"/>
        <v>32</v>
      </c>
      <c r="O17" s="130">
        <v>1</v>
      </c>
      <c r="P17" s="130">
        <v>0</v>
      </c>
      <c r="Q17" s="130">
        <v>10</v>
      </c>
      <c r="R17" s="130">
        <v>21</v>
      </c>
      <c r="S17" s="120">
        <f t="shared" si="2"/>
        <v>34</v>
      </c>
      <c r="T17" s="114">
        <f t="shared" si="3"/>
        <v>0.9411764705882353</v>
      </c>
      <c r="U17" s="115"/>
      <c r="V17" s="115"/>
      <c r="W17" s="115"/>
    </row>
    <row r="18" spans="1:23" ht="13.5" customHeight="1">
      <c r="A18" s="124" t="s">
        <v>46</v>
      </c>
      <c r="B18" s="125" t="s">
        <v>47</v>
      </c>
      <c r="C18" s="126">
        <f t="shared" si="4"/>
        <v>65</v>
      </c>
      <c r="D18" s="127">
        <v>50</v>
      </c>
      <c r="E18" s="128">
        <v>15</v>
      </c>
      <c r="F18" s="126">
        <f t="shared" si="5"/>
        <v>60</v>
      </c>
      <c r="G18" s="128">
        <v>1</v>
      </c>
      <c r="H18" s="128">
        <v>9</v>
      </c>
      <c r="I18" s="128">
        <v>0</v>
      </c>
      <c r="J18" s="128">
        <v>0</v>
      </c>
      <c r="K18" s="128">
        <v>0</v>
      </c>
      <c r="L18" s="128">
        <v>50</v>
      </c>
      <c r="M18" s="128">
        <v>0</v>
      </c>
      <c r="N18" s="129">
        <f t="shared" si="6"/>
        <v>5</v>
      </c>
      <c r="O18" s="130">
        <v>0</v>
      </c>
      <c r="P18" s="130">
        <v>0</v>
      </c>
      <c r="Q18" s="130">
        <v>0</v>
      </c>
      <c r="R18" s="130">
        <v>5</v>
      </c>
      <c r="S18" s="120">
        <f t="shared" si="2"/>
        <v>55</v>
      </c>
      <c r="T18" s="114">
        <f t="shared" si="3"/>
        <v>0.16666666666666666</v>
      </c>
      <c r="U18" s="115"/>
      <c r="V18" s="115"/>
      <c r="W18" s="115"/>
    </row>
    <row r="19" spans="1:23" ht="13.5" customHeight="1">
      <c r="A19" s="124" t="s">
        <v>48</v>
      </c>
      <c r="B19" s="125" t="s">
        <v>49</v>
      </c>
      <c r="C19" s="126">
        <f t="shared" si="4"/>
        <v>157</v>
      </c>
      <c r="D19" s="127">
        <v>87</v>
      </c>
      <c r="E19" s="128">
        <v>70</v>
      </c>
      <c r="F19" s="126">
        <f t="shared" si="5"/>
        <v>70</v>
      </c>
      <c r="G19" s="128">
        <v>0</v>
      </c>
      <c r="H19" s="128">
        <v>42</v>
      </c>
      <c r="I19" s="128">
        <v>2</v>
      </c>
      <c r="J19" s="128">
        <v>3</v>
      </c>
      <c r="K19" s="128">
        <v>0</v>
      </c>
      <c r="L19" s="128">
        <v>23</v>
      </c>
      <c r="M19" s="128">
        <v>0</v>
      </c>
      <c r="N19" s="129">
        <f t="shared" si="6"/>
        <v>87</v>
      </c>
      <c r="O19" s="130">
        <v>1</v>
      </c>
      <c r="P19" s="130">
        <v>2</v>
      </c>
      <c r="Q19" s="130">
        <v>44</v>
      </c>
      <c r="R19" s="130">
        <v>40</v>
      </c>
      <c r="S19" s="120">
        <f t="shared" si="2"/>
        <v>110</v>
      </c>
      <c r="T19" s="114">
        <f t="shared" si="3"/>
        <v>0.6714285714285714</v>
      </c>
      <c r="U19" s="115"/>
      <c r="V19" s="115"/>
      <c r="W19" s="115"/>
    </row>
    <row r="20" spans="1:23" ht="13.5" customHeight="1">
      <c r="A20" s="124" t="s">
        <v>50</v>
      </c>
      <c r="B20" s="125" t="s">
        <v>51</v>
      </c>
      <c r="C20" s="126">
        <f t="shared" si="4"/>
        <v>51</v>
      </c>
      <c r="D20" s="127">
        <v>42</v>
      </c>
      <c r="E20" s="128">
        <v>9</v>
      </c>
      <c r="F20" s="126">
        <f t="shared" si="5"/>
        <v>17</v>
      </c>
      <c r="G20" s="128">
        <v>0</v>
      </c>
      <c r="H20" s="128">
        <v>14</v>
      </c>
      <c r="I20" s="128">
        <v>1</v>
      </c>
      <c r="J20" s="128">
        <v>0</v>
      </c>
      <c r="K20" s="128">
        <v>0</v>
      </c>
      <c r="L20" s="128">
        <v>2</v>
      </c>
      <c r="M20" s="128">
        <v>0</v>
      </c>
      <c r="N20" s="129">
        <f t="shared" si="6"/>
        <v>34</v>
      </c>
      <c r="O20" s="130">
        <v>0</v>
      </c>
      <c r="P20" s="130">
        <v>0</v>
      </c>
      <c r="Q20" s="130">
        <v>14</v>
      </c>
      <c r="R20" s="130">
        <v>20</v>
      </c>
      <c r="S20" s="120">
        <f t="shared" si="2"/>
        <v>36</v>
      </c>
      <c r="T20" s="114">
        <f t="shared" si="3"/>
        <v>0.8823529411764706</v>
      </c>
      <c r="U20" s="115"/>
      <c r="V20" s="115"/>
      <c r="W20" s="115"/>
    </row>
    <row r="21" spans="1:23" ht="13.5" customHeight="1">
      <c r="A21" s="124" t="s">
        <v>52</v>
      </c>
      <c r="B21" s="125" t="s">
        <v>53</v>
      </c>
      <c r="C21" s="126">
        <f t="shared" si="4"/>
        <v>96</v>
      </c>
      <c r="D21" s="127">
        <v>66</v>
      </c>
      <c r="E21" s="128">
        <v>30</v>
      </c>
      <c r="F21" s="126">
        <f t="shared" si="5"/>
        <v>55</v>
      </c>
      <c r="G21" s="128">
        <v>2</v>
      </c>
      <c r="H21" s="128">
        <v>29</v>
      </c>
      <c r="I21" s="128">
        <v>2</v>
      </c>
      <c r="J21" s="128">
        <v>16</v>
      </c>
      <c r="K21" s="128">
        <v>0</v>
      </c>
      <c r="L21" s="128">
        <v>6</v>
      </c>
      <c r="M21" s="128">
        <v>0</v>
      </c>
      <c r="N21" s="129">
        <f t="shared" si="6"/>
        <v>41</v>
      </c>
      <c r="O21" s="130">
        <v>12</v>
      </c>
      <c r="P21" s="130">
        <v>0</v>
      </c>
      <c r="Q21" s="130">
        <v>17</v>
      </c>
      <c r="R21" s="130">
        <v>12</v>
      </c>
      <c r="S21" s="120">
        <f t="shared" si="2"/>
        <v>47</v>
      </c>
      <c r="T21" s="114">
        <f t="shared" si="3"/>
        <v>0.8909090909090909</v>
      </c>
      <c r="U21" s="115"/>
      <c r="V21" s="115"/>
      <c r="W21" s="115"/>
    </row>
    <row r="22" spans="1:23" ht="13.5" customHeight="1">
      <c r="A22" s="131" t="s">
        <v>55</v>
      </c>
      <c r="B22" s="132" t="s">
        <v>56</v>
      </c>
      <c r="C22" s="133">
        <f aca="true" t="shared" si="7" ref="C22:R22">SUM(C23,C37,C43,C46,C52,C58,C64,C71,C75)</f>
        <v>16222</v>
      </c>
      <c r="D22" s="133">
        <f t="shared" si="7"/>
        <v>5056</v>
      </c>
      <c r="E22" s="133">
        <f t="shared" si="7"/>
        <v>11166</v>
      </c>
      <c r="F22" s="133">
        <f t="shared" si="7"/>
        <v>12631</v>
      </c>
      <c r="G22" s="133">
        <f t="shared" si="7"/>
        <v>365</v>
      </c>
      <c r="H22" s="133">
        <f t="shared" si="7"/>
        <v>9929</v>
      </c>
      <c r="I22" s="133">
        <f t="shared" si="7"/>
        <v>381</v>
      </c>
      <c r="J22" s="133">
        <f t="shared" si="7"/>
        <v>489</v>
      </c>
      <c r="K22" s="133">
        <f t="shared" si="7"/>
        <v>159</v>
      </c>
      <c r="L22" s="133">
        <f t="shared" si="7"/>
        <v>1303</v>
      </c>
      <c r="M22" s="133">
        <f t="shared" si="7"/>
        <v>5</v>
      </c>
      <c r="N22" s="133">
        <f t="shared" si="7"/>
        <v>3591</v>
      </c>
      <c r="O22" s="133">
        <f t="shared" si="7"/>
        <v>548</v>
      </c>
      <c r="P22" s="133">
        <f t="shared" si="7"/>
        <v>10</v>
      </c>
      <c r="Q22" s="133">
        <f t="shared" si="7"/>
        <v>977</v>
      </c>
      <c r="R22" s="133">
        <f t="shared" si="7"/>
        <v>2056</v>
      </c>
      <c r="S22" s="120">
        <f t="shared" si="2"/>
        <v>4899</v>
      </c>
      <c r="T22" s="114">
        <f t="shared" si="3"/>
        <v>0.8964452537407964</v>
      </c>
      <c r="U22" s="115"/>
      <c r="V22" s="115"/>
      <c r="W22" s="115"/>
    </row>
    <row r="23" spans="1:23" s="123" customFormat="1" ht="13.5" customHeight="1">
      <c r="A23" s="117" t="s">
        <v>40</v>
      </c>
      <c r="B23" s="134" t="s">
        <v>193</v>
      </c>
      <c r="C23" s="135">
        <f>SUM(C24:C25:C36)</f>
        <v>5249</v>
      </c>
      <c r="D23" s="135">
        <f>SUM(D24:D25:D36)</f>
        <v>2380</v>
      </c>
      <c r="E23" s="135">
        <f>SUM(E24:E25:E36)</f>
        <v>2869</v>
      </c>
      <c r="F23" s="135">
        <f>SUM(F24:F25:F36)</f>
        <v>3512</v>
      </c>
      <c r="G23" s="135">
        <f>SUM(G24:G25:G36)</f>
        <v>120</v>
      </c>
      <c r="H23" s="135">
        <f>SUM(H24:H25:H36)</f>
        <v>2652</v>
      </c>
      <c r="I23" s="135">
        <f>SUM(I24:I25:I36)</f>
        <v>136</v>
      </c>
      <c r="J23" s="135">
        <f>SUM(J24:J25:J36)</f>
        <v>128</v>
      </c>
      <c r="K23" s="135">
        <f>SUM(K24:K25:K36)</f>
        <v>73</v>
      </c>
      <c r="L23" s="135">
        <f>SUM(L24:L25:L36)</f>
        <v>403</v>
      </c>
      <c r="M23" s="135">
        <f>SUM(M24:M25:M36)</f>
        <v>0</v>
      </c>
      <c r="N23" s="135">
        <f>SUM(N24:N25:N36)</f>
        <v>1737</v>
      </c>
      <c r="O23" s="135">
        <f>SUM(O24:O25:O36)</f>
        <v>164</v>
      </c>
      <c r="P23" s="135">
        <f>SUM(P24:P25:P36)</f>
        <v>1</v>
      </c>
      <c r="Q23" s="135">
        <f>SUM(Q24:Q25:Q36)</f>
        <v>803</v>
      </c>
      <c r="R23" s="135">
        <f>SUM(R24:R25:R36)</f>
        <v>769</v>
      </c>
      <c r="S23" s="136">
        <f t="shared" si="2"/>
        <v>2140</v>
      </c>
      <c r="T23" s="114">
        <f t="shared" si="3"/>
        <v>0.885250569476082</v>
      </c>
      <c r="U23" s="121"/>
      <c r="V23" s="121"/>
      <c r="W23" s="121"/>
    </row>
    <row r="24" spans="1:23" ht="13.5" customHeight="1" hidden="1">
      <c r="A24" s="124" t="s">
        <v>58</v>
      </c>
      <c r="B24" s="125"/>
      <c r="C24" s="126">
        <f aca="true" t="shared" si="8" ref="C24:C36">D24+E24</f>
        <v>0</v>
      </c>
      <c r="D24" s="127">
        <v>0</v>
      </c>
      <c r="E24" s="137">
        <v>0</v>
      </c>
      <c r="F24" s="126">
        <f aca="true" t="shared" si="9" ref="F24:F42">SUM(G24:M24)</f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29">
        <f>SUM(O24:Q24)</f>
        <v>0</v>
      </c>
      <c r="O24" s="138">
        <v>0</v>
      </c>
      <c r="P24" s="138">
        <v>0</v>
      </c>
      <c r="Q24" s="138">
        <v>0</v>
      </c>
      <c r="R24" s="138"/>
      <c r="S24" s="120">
        <f t="shared" si="2"/>
        <v>0</v>
      </c>
      <c r="T24" s="114" t="e">
        <f t="shared" si="3"/>
        <v>#DIV/0!</v>
      </c>
      <c r="U24" s="115"/>
      <c r="V24" s="115"/>
      <c r="W24" s="115"/>
    </row>
    <row r="25" spans="1:23" ht="13.5" customHeight="1">
      <c r="A25" s="124" t="s">
        <v>58</v>
      </c>
      <c r="B25" s="125" t="s">
        <v>59</v>
      </c>
      <c r="C25" s="126">
        <f t="shared" si="8"/>
        <v>385</v>
      </c>
      <c r="D25" s="127">
        <v>185</v>
      </c>
      <c r="E25" s="137">
        <v>200</v>
      </c>
      <c r="F25" s="126">
        <f t="shared" si="9"/>
        <v>278</v>
      </c>
      <c r="G25" s="137">
        <v>8</v>
      </c>
      <c r="H25" s="137">
        <v>198</v>
      </c>
      <c r="I25" s="137">
        <v>28</v>
      </c>
      <c r="J25" s="137">
        <v>13</v>
      </c>
      <c r="K25" s="137">
        <v>1</v>
      </c>
      <c r="L25" s="137">
        <v>30</v>
      </c>
      <c r="M25" s="137">
        <v>0</v>
      </c>
      <c r="N25" s="129">
        <f>SUM(O25:R25)</f>
        <v>107</v>
      </c>
      <c r="O25" s="138">
        <v>19</v>
      </c>
      <c r="P25" s="138">
        <v>0</v>
      </c>
      <c r="Q25" s="138">
        <v>45</v>
      </c>
      <c r="R25" s="138">
        <v>43</v>
      </c>
      <c r="S25" s="120">
        <f t="shared" si="2"/>
        <v>137</v>
      </c>
      <c r="T25" s="114">
        <f t="shared" si="3"/>
        <v>0.8920863309352518</v>
      </c>
      <c r="U25" s="115"/>
      <c r="V25" s="115"/>
      <c r="W25" s="115"/>
    </row>
    <row r="26" spans="1:23" ht="13.5" customHeight="1">
      <c r="A26" s="124" t="s">
        <v>60</v>
      </c>
      <c r="B26" s="125" t="s">
        <v>61</v>
      </c>
      <c r="C26" s="126">
        <f t="shared" si="8"/>
        <v>659</v>
      </c>
      <c r="D26" s="127">
        <v>342</v>
      </c>
      <c r="E26" s="137">
        <v>317</v>
      </c>
      <c r="F26" s="126">
        <f t="shared" si="9"/>
        <v>445</v>
      </c>
      <c r="G26" s="137">
        <v>5</v>
      </c>
      <c r="H26" s="137">
        <v>314</v>
      </c>
      <c r="I26" s="137">
        <v>11</v>
      </c>
      <c r="J26" s="137">
        <v>15</v>
      </c>
      <c r="K26" s="137">
        <v>4</v>
      </c>
      <c r="L26" s="137">
        <v>96</v>
      </c>
      <c r="M26" s="137">
        <v>0</v>
      </c>
      <c r="N26" s="129">
        <f aca="true" t="shared" si="10" ref="N26:N80">SUM(O26:R26)</f>
        <v>214</v>
      </c>
      <c r="O26" s="138">
        <v>23</v>
      </c>
      <c r="P26" s="138">
        <v>0</v>
      </c>
      <c r="Q26" s="138">
        <v>51</v>
      </c>
      <c r="R26" s="138">
        <v>140</v>
      </c>
      <c r="S26" s="120">
        <f t="shared" si="2"/>
        <v>310</v>
      </c>
      <c r="T26" s="114">
        <f t="shared" si="3"/>
        <v>0.7842696629213484</v>
      </c>
      <c r="U26" s="115"/>
      <c r="V26" s="115"/>
      <c r="W26" s="115"/>
    </row>
    <row r="27" spans="1:23" ht="13.5" customHeight="1">
      <c r="A27" s="124" t="s">
        <v>62</v>
      </c>
      <c r="B27" s="125" t="s">
        <v>63</v>
      </c>
      <c r="C27" s="126">
        <f t="shared" si="8"/>
        <v>675</v>
      </c>
      <c r="D27" s="127">
        <v>364</v>
      </c>
      <c r="E27" s="137">
        <v>311</v>
      </c>
      <c r="F27" s="126">
        <f t="shared" si="9"/>
        <v>383</v>
      </c>
      <c r="G27" s="137">
        <v>4</v>
      </c>
      <c r="H27" s="137">
        <v>294</v>
      </c>
      <c r="I27" s="137">
        <v>22</v>
      </c>
      <c r="J27" s="137">
        <v>16</v>
      </c>
      <c r="K27" s="137">
        <v>14</v>
      </c>
      <c r="L27" s="137">
        <v>33</v>
      </c>
      <c r="M27" s="137">
        <v>0</v>
      </c>
      <c r="N27" s="129">
        <f t="shared" si="10"/>
        <v>292</v>
      </c>
      <c r="O27" s="138">
        <v>18</v>
      </c>
      <c r="P27" s="138">
        <v>0</v>
      </c>
      <c r="Q27" s="138">
        <v>151</v>
      </c>
      <c r="R27" s="138">
        <v>123</v>
      </c>
      <c r="S27" s="120">
        <f t="shared" si="2"/>
        <v>325</v>
      </c>
      <c r="T27" s="114">
        <f t="shared" si="3"/>
        <v>0.9138381201044387</v>
      </c>
      <c r="U27" s="115"/>
      <c r="V27" s="115"/>
      <c r="W27" s="115"/>
    </row>
    <row r="28" spans="1:23" ht="13.5" customHeight="1">
      <c r="A28" s="124" t="s">
        <v>64</v>
      </c>
      <c r="B28" s="125" t="s">
        <v>65</v>
      </c>
      <c r="C28" s="126">
        <f t="shared" si="8"/>
        <v>822</v>
      </c>
      <c r="D28" s="127">
        <v>267</v>
      </c>
      <c r="E28" s="137">
        <v>555</v>
      </c>
      <c r="F28" s="126">
        <f t="shared" si="9"/>
        <v>686</v>
      </c>
      <c r="G28" s="137">
        <v>73</v>
      </c>
      <c r="H28" s="137">
        <v>502</v>
      </c>
      <c r="I28" s="137">
        <v>11</v>
      </c>
      <c r="J28" s="137">
        <v>11</v>
      </c>
      <c r="K28" s="137">
        <v>11</v>
      </c>
      <c r="L28" s="137">
        <v>78</v>
      </c>
      <c r="M28" s="137">
        <v>0</v>
      </c>
      <c r="N28" s="129">
        <f t="shared" si="10"/>
        <v>136</v>
      </c>
      <c r="O28" s="138">
        <v>2</v>
      </c>
      <c r="P28" s="138">
        <v>0</v>
      </c>
      <c r="Q28" s="138">
        <v>97</v>
      </c>
      <c r="R28" s="138">
        <v>37</v>
      </c>
      <c r="S28" s="120">
        <f t="shared" si="2"/>
        <v>214</v>
      </c>
      <c r="T28" s="114">
        <f t="shared" si="3"/>
        <v>0.8862973760932945</v>
      </c>
      <c r="U28" s="115"/>
      <c r="V28" s="115"/>
      <c r="W28" s="115"/>
    </row>
    <row r="29" spans="1:23" ht="13.5" customHeight="1">
      <c r="A29" s="124" t="s">
        <v>66</v>
      </c>
      <c r="B29" s="125" t="s">
        <v>67</v>
      </c>
      <c r="C29" s="126">
        <f t="shared" si="8"/>
        <v>762</v>
      </c>
      <c r="D29" s="127">
        <v>341</v>
      </c>
      <c r="E29" s="137">
        <v>421</v>
      </c>
      <c r="F29" s="126">
        <f t="shared" si="9"/>
        <v>593</v>
      </c>
      <c r="G29" s="137">
        <v>14</v>
      </c>
      <c r="H29" s="137">
        <v>473</v>
      </c>
      <c r="I29" s="137">
        <v>12</v>
      </c>
      <c r="J29" s="137">
        <v>17</v>
      </c>
      <c r="K29" s="137">
        <v>12</v>
      </c>
      <c r="L29" s="137">
        <v>65</v>
      </c>
      <c r="M29" s="137">
        <v>0</v>
      </c>
      <c r="N29" s="129">
        <f t="shared" si="10"/>
        <v>169</v>
      </c>
      <c r="O29" s="138">
        <v>23</v>
      </c>
      <c r="P29" s="138">
        <v>0</v>
      </c>
      <c r="Q29" s="138">
        <v>57</v>
      </c>
      <c r="R29" s="138">
        <v>89</v>
      </c>
      <c r="S29" s="120">
        <f t="shared" si="2"/>
        <v>234</v>
      </c>
      <c r="T29" s="114">
        <f t="shared" si="3"/>
        <v>0.8903878583473862</v>
      </c>
      <c r="U29" s="115"/>
      <c r="V29" s="115"/>
      <c r="W29" s="115"/>
    </row>
    <row r="30" spans="1:23" ht="13.5" customHeight="1">
      <c r="A30" s="124" t="s">
        <v>68</v>
      </c>
      <c r="B30" s="125" t="s">
        <v>69</v>
      </c>
      <c r="C30" s="126">
        <f t="shared" si="8"/>
        <v>485</v>
      </c>
      <c r="D30" s="127">
        <v>217</v>
      </c>
      <c r="E30" s="137">
        <v>268</v>
      </c>
      <c r="F30" s="126">
        <f t="shared" si="9"/>
        <v>277</v>
      </c>
      <c r="G30" s="137">
        <v>3</v>
      </c>
      <c r="H30" s="137">
        <v>232</v>
      </c>
      <c r="I30" s="137">
        <v>5</v>
      </c>
      <c r="J30" s="137">
        <v>13</v>
      </c>
      <c r="K30" s="137">
        <v>0</v>
      </c>
      <c r="L30" s="137">
        <v>24</v>
      </c>
      <c r="M30" s="137">
        <v>0</v>
      </c>
      <c r="N30" s="129">
        <f t="shared" si="10"/>
        <v>208</v>
      </c>
      <c r="O30" s="138">
        <v>8</v>
      </c>
      <c r="P30" s="138">
        <v>1</v>
      </c>
      <c r="Q30" s="138">
        <v>101</v>
      </c>
      <c r="R30" s="138">
        <v>98</v>
      </c>
      <c r="S30" s="120">
        <f t="shared" si="2"/>
        <v>232</v>
      </c>
      <c r="T30" s="114">
        <f t="shared" si="3"/>
        <v>0.9133574007220217</v>
      </c>
      <c r="U30" s="115"/>
      <c r="V30" s="115"/>
      <c r="W30" s="115"/>
    </row>
    <row r="31" spans="1:23" ht="13.5" customHeight="1">
      <c r="A31" s="124" t="s">
        <v>70</v>
      </c>
      <c r="B31" s="125" t="s">
        <v>71</v>
      </c>
      <c r="C31" s="126">
        <f t="shared" si="8"/>
        <v>404</v>
      </c>
      <c r="D31" s="127">
        <v>176</v>
      </c>
      <c r="E31" s="137">
        <v>228</v>
      </c>
      <c r="F31" s="126">
        <f t="shared" si="9"/>
        <v>210</v>
      </c>
      <c r="G31" s="137">
        <v>7</v>
      </c>
      <c r="H31" s="137">
        <v>155</v>
      </c>
      <c r="I31" s="137">
        <v>25</v>
      </c>
      <c r="J31" s="137">
        <v>1</v>
      </c>
      <c r="K31" s="137">
        <v>0</v>
      </c>
      <c r="L31" s="137">
        <v>22</v>
      </c>
      <c r="M31" s="137">
        <v>0</v>
      </c>
      <c r="N31" s="129">
        <f t="shared" si="10"/>
        <v>194</v>
      </c>
      <c r="O31" s="138">
        <v>27</v>
      </c>
      <c r="P31" s="138">
        <v>0</v>
      </c>
      <c r="Q31" s="138">
        <v>90</v>
      </c>
      <c r="R31" s="138">
        <v>77</v>
      </c>
      <c r="S31" s="120">
        <f t="shared" si="2"/>
        <v>216</v>
      </c>
      <c r="T31" s="114">
        <f t="shared" si="3"/>
        <v>0.8952380952380953</v>
      </c>
      <c r="U31" s="115"/>
      <c r="V31" s="115"/>
      <c r="W31" s="115"/>
    </row>
    <row r="32" spans="1:23" ht="13.5" customHeight="1">
      <c r="A32" s="124" t="s">
        <v>72</v>
      </c>
      <c r="B32" s="125" t="s">
        <v>73</v>
      </c>
      <c r="C32" s="126">
        <f t="shared" si="8"/>
        <v>154</v>
      </c>
      <c r="D32" s="127">
        <v>68</v>
      </c>
      <c r="E32" s="137">
        <v>86</v>
      </c>
      <c r="F32" s="126">
        <f t="shared" si="9"/>
        <v>97</v>
      </c>
      <c r="G32" s="137">
        <v>0</v>
      </c>
      <c r="H32" s="137">
        <v>77</v>
      </c>
      <c r="I32" s="137">
        <v>0</v>
      </c>
      <c r="J32" s="137">
        <v>5</v>
      </c>
      <c r="K32" s="137">
        <v>8</v>
      </c>
      <c r="L32" s="137">
        <v>7</v>
      </c>
      <c r="M32" s="137">
        <v>0</v>
      </c>
      <c r="N32" s="129">
        <f t="shared" si="10"/>
        <v>57</v>
      </c>
      <c r="O32" s="138">
        <v>8</v>
      </c>
      <c r="P32" s="138">
        <v>0</v>
      </c>
      <c r="Q32" s="138">
        <v>16</v>
      </c>
      <c r="R32" s="138">
        <v>33</v>
      </c>
      <c r="S32" s="120">
        <f t="shared" si="2"/>
        <v>64</v>
      </c>
      <c r="T32" s="114">
        <f t="shared" si="3"/>
        <v>0.9278350515463918</v>
      </c>
      <c r="U32" s="115"/>
      <c r="V32" s="115"/>
      <c r="W32" s="115"/>
    </row>
    <row r="33" spans="1:23" ht="13.5" customHeight="1">
      <c r="A33" s="124" t="s">
        <v>74</v>
      </c>
      <c r="B33" s="125" t="s">
        <v>75</v>
      </c>
      <c r="C33" s="126">
        <f t="shared" si="8"/>
        <v>348</v>
      </c>
      <c r="D33" s="127">
        <v>175</v>
      </c>
      <c r="E33" s="137">
        <v>173</v>
      </c>
      <c r="F33" s="126">
        <f t="shared" si="9"/>
        <v>220</v>
      </c>
      <c r="G33" s="137">
        <v>5</v>
      </c>
      <c r="H33" s="137">
        <v>148</v>
      </c>
      <c r="I33" s="137">
        <v>15</v>
      </c>
      <c r="J33" s="137">
        <v>16</v>
      </c>
      <c r="K33" s="137">
        <v>19</v>
      </c>
      <c r="L33" s="137">
        <v>17</v>
      </c>
      <c r="M33" s="137">
        <v>0</v>
      </c>
      <c r="N33" s="129">
        <f t="shared" si="10"/>
        <v>128</v>
      </c>
      <c r="O33" s="138">
        <v>10</v>
      </c>
      <c r="P33" s="138">
        <v>0</v>
      </c>
      <c r="Q33" s="138">
        <v>76</v>
      </c>
      <c r="R33" s="138">
        <v>42</v>
      </c>
      <c r="S33" s="120">
        <f t="shared" si="2"/>
        <v>145</v>
      </c>
      <c r="T33" s="114">
        <f t="shared" si="3"/>
        <v>0.9227272727272727</v>
      </c>
      <c r="U33" s="115"/>
      <c r="V33" s="115"/>
      <c r="W33" s="115"/>
    </row>
    <row r="34" spans="1:23" ht="13.5" customHeight="1">
      <c r="A34" s="124" t="s">
        <v>76</v>
      </c>
      <c r="B34" s="125" t="s">
        <v>77</v>
      </c>
      <c r="C34" s="126">
        <f t="shared" si="8"/>
        <v>183</v>
      </c>
      <c r="D34" s="127">
        <v>89</v>
      </c>
      <c r="E34" s="137">
        <v>94</v>
      </c>
      <c r="F34" s="126">
        <f t="shared" si="9"/>
        <v>120</v>
      </c>
      <c r="G34" s="137">
        <v>0</v>
      </c>
      <c r="H34" s="137">
        <v>94</v>
      </c>
      <c r="I34" s="137">
        <v>4</v>
      </c>
      <c r="J34" s="137">
        <v>8</v>
      </c>
      <c r="K34" s="137">
        <v>1</v>
      </c>
      <c r="L34" s="137">
        <v>13</v>
      </c>
      <c r="M34" s="137">
        <v>0</v>
      </c>
      <c r="N34" s="129">
        <f t="shared" si="10"/>
        <v>63</v>
      </c>
      <c r="O34" s="138">
        <v>9</v>
      </c>
      <c r="P34" s="138">
        <v>0</v>
      </c>
      <c r="Q34" s="138">
        <v>27</v>
      </c>
      <c r="R34" s="138">
        <v>27</v>
      </c>
      <c r="S34" s="120">
        <f t="shared" si="2"/>
        <v>76</v>
      </c>
      <c r="T34" s="114">
        <f t="shared" si="3"/>
        <v>0.8916666666666667</v>
      </c>
      <c r="U34" s="115"/>
      <c r="V34" s="115"/>
      <c r="W34" s="115"/>
    </row>
    <row r="35" spans="1:23" ht="13.5" customHeight="1">
      <c r="A35" s="124" t="s">
        <v>78</v>
      </c>
      <c r="B35" s="125" t="s">
        <v>79</v>
      </c>
      <c r="C35" s="126">
        <f t="shared" si="8"/>
        <v>217</v>
      </c>
      <c r="D35" s="127">
        <v>89</v>
      </c>
      <c r="E35" s="137">
        <v>128</v>
      </c>
      <c r="F35" s="126">
        <f t="shared" si="9"/>
        <v>113</v>
      </c>
      <c r="G35" s="137">
        <v>0</v>
      </c>
      <c r="H35" s="137">
        <v>90</v>
      </c>
      <c r="I35" s="137">
        <v>2</v>
      </c>
      <c r="J35" s="137">
        <v>9</v>
      </c>
      <c r="K35" s="137">
        <v>3</v>
      </c>
      <c r="L35" s="137">
        <v>9</v>
      </c>
      <c r="M35" s="137">
        <v>0</v>
      </c>
      <c r="N35" s="129">
        <f t="shared" si="10"/>
        <v>104</v>
      </c>
      <c r="O35" s="138">
        <v>13</v>
      </c>
      <c r="P35" s="138">
        <v>0</v>
      </c>
      <c r="Q35" s="138">
        <v>58</v>
      </c>
      <c r="R35" s="138">
        <v>33</v>
      </c>
      <c r="S35" s="120">
        <f t="shared" si="2"/>
        <v>113</v>
      </c>
      <c r="T35" s="114">
        <f t="shared" si="3"/>
        <v>0.9203539823008849</v>
      </c>
      <c r="U35" s="115"/>
      <c r="V35" s="115"/>
      <c r="W35" s="115"/>
    </row>
    <row r="36" spans="1:23" ht="13.5" customHeight="1">
      <c r="A36" s="124" t="s">
        <v>80</v>
      </c>
      <c r="B36" s="125" t="s">
        <v>81</v>
      </c>
      <c r="C36" s="126">
        <f t="shared" si="8"/>
        <v>155</v>
      </c>
      <c r="D36" s="127">
        <v>67</v>
      </c>
      <c r="E36" s="137">
        <v>88</v>
      </c>
      <c r="F36" s="126">
        <f t="shared" si="9"/>
        <v>90</v>
      </c>
      <c r="G36" s="137">
        <v>1</v>
      </c>
      <c r="H36" s="137">
        <v>75</v>
      </c>
      <c r="I36" s="137">
        <v>1</v>
      </c>
      <c r="J36" s="137">
        <v>4</v>
      </c>
      <c r="K36" s="137">
        <v>0</v>
      </c>
      <c r="L36" s="137">
        <v>9</v>
      </c>
      <c r="M36" s="137">
        <v>0</v>
      </c>
      <c r="N36" s="129">
        <f t="shared" si="10"/>
        <v>65</v>
      </c>
      <c r="O36" s="138">
        <v>4</v>
      </c>
      <c r="P36" s="138">
        <v>0</v>
      </c>
      <c r="Q36" s="138">
        <v>34</v>
      </c>
      <c r="R36" s="138">
        <v>27</v>
      </c>
      <c r="S36" s="120">
        <f t="shared" si="2"/>
        <v>74</v>
      </c>
      <c r="T36" s="114">
        <f t="shared" si="3"/>
        <v>0.9</v>
      </c>
      <c r="U36" s="115"/>
      <c r="V36" s="115"/>
      <c r="W36" s="115"/>
    </row>
    <row r="37" spans="1:23" s="123" customFormat="1" ht="13.5" customHeight="1">
      <c r="A37" s="117" t="s">
        <v>42</v>
      </c>
      <c r="B37" s="134" t="s">
        <v>194</v>
      </c>
      <c r="C37" s="135">
        <f aca="true" t="shared" si="11" ref="C37:C42">SUM(D37:E37)</f>
        <v>1293</v>
      </c>
      <c r="D37" s="135">
        <f>SUM(D38:D42)</f>
        <v>267</v>
      </c>
      <c r="E37" s="135">
        <f>SUM(E38:E42)</f>
        <v>1026</v>
      </c>
      <c r="F37" s="135">
        <f t="shared" si="9"/>
        <v>1046</v>
      </c>
      <c r="G37" s="135">
        <f>SUM(G38:G42)</f>
        <v>21</v>
      </c>
      <c r="H37" s="135">
        <f aca="true" t="shared" si="12" ref="H37:M37">SUM(H38:H42)</f>
        <v>895</v>
      </c>
      <c r="I37" s="135">
        <f t="shared" si="12"/>
        <v>26</v>
      </c>
      <c r="J37" s="135">
        <f t="shared" si="12"/>
        <v>7</v>
      </c>
      <c r="K37" s="135">
        <f t="shared" si="12"/>
        <v>0</v>
      </c>
      <c r="L37" s="135">
        <f t="shared" si="12"/>
        <v>97</v>
      </c>
      <c r="M37" s="135">
        <f t="shared" si="12"/>
        <v>0</v>
      </c>
      <c r="N37" s="139">
        <f t="shared" si="10"/>
        <v>247</v>
      </c>
      <c r="O37" s="135">
        <f>SUM(O38:O42)</f>
        <v>83</v>
      </c>
      <c r="P37" s="135">
        <f>SUM(P38:P42)</f>
        <v>0</v>
      </c>
      <c r="Q37" s="135">
        <f>SUM(Q38:Q42)</f>
        <v>40</v>
      </c>
      <c r="R37" s="135">
        <f>SUM(R38:R42)</f>
        <v>124</v>
      </c>
      <c r="S37" s="136">
        <f t="shared" si="2"/>
        <v>344</v>
      </c>
      <c r="T37" s="114">
        <f t="shared" si="3"/>
        <v>0.9072657743785851</v>
      </c>
      <c r="U37" s="121"/>
      <c r="V37" s="121"/>
      <c r="W37" s="121"/>
    </row>
    <row r="38" spans="1:23" ht="13.5" customHeight="1">
      <c r="A38" s="124" t="s">
        <v>83</v>
      </c>
      <c r="B38" s="125" t="s">
        <v>84</v>
      </c>
      <c r="C38" s="140">
        <f t="shared" si="11"/>
        <v>169</v>
      </c>
      <c r="D38" s="127">
        <v>9</v>
      </c>
      <c r="E38" s="128">
        <v>160</v>
      </c>
      <c r="F38" s="140">
        <f t="shared" si="9"/>
        <v>166</v>
      </c>
      <c r="G38" s="128">
        <v>18</v>
      </c>
      <c r="H38" s="128">
        <v>143</v>
      </c>
      <c r="I38" s="128">
        <v>1</v>
      </c>
      <c r="J38" s="128">
        <v>0</v>
      </c>
      <c r="K38" s="128">
        <v>0</v>
      </c>
      <c r="L38" s="128">
        <v>4</v>
      </c>
      <c r="M38" s="128">
        <v>0</v>
      </c>
      <c r="N38" s="129">
        <f t="shared" si="10"/>
        <v>3</v>
      </c>
      <c r="O38" s="130">
        <v>1</v>
      </c>
      <c r="P38" s="130">
        <v>0</v>
      </c>
      <c r="Q38" s="130">
        <v>0</v>
      </c>
      <c r="R38" s="130">
        <v>2</v>
      </c>
      <c r="S38" s="120">
        <f t="shared" si="2"/>
        <v>7</v>
      </c>
      <c r="T38" s="114">
        <f t="shared" si="3"/>
        <v>0.9759036144578314</v>
      </c>
      <c r="U38" s="115"/>
      <c r="V38" s="115"/>
      <c r="W38" s="115"/>
    </row>
    <row r="39" spans="1:23" ht="13.5" customHeight="1">
      <c r="A39" s="124" t="s">
        <v>85</v>
      </c>
      <c r="B39" s="125" t="s">
        <v>86</v>
      </c>
      <c r="C39" s="140">
        <f t="shared" si="11"/>
        <v>379</v>
      </c>
      <c r="D39" s="127">
        <v>88</v>
      </c>
      <c r="E39" s="128">
        <v>291</v>
      </c>
      <c r="F39" s="140">
        <f t="shared" si="9"/>
        <v>276</v>
      </c>
      <c r="G39" s="128">
        <v>1</v>
      </c>
      <c r="H39" s="128">
        <v>233</v>
      </c>
      <c r="I39" s="128">
        <v>7</v>
      </c>
      <c r="J39" s="128">
        <v>3</v>
      </c>
      <c r="K39" s="128">
        <v>0</v>
      </c>
      <c r="L39" s="128">
        <v>32</v>
      </c>
      <c r="M39" s="128">
        <v>0</v>
      </c>
      <c r="N39" s="129">
        <f t="shared" si="10"/>
        <v>103</v>
      </c>
      <c r="O39" s="130">
        <v>43</v>
      </c>
      <c r="P39" s="130">
        <v>0</v>
      </c>
      <c r="Q39" s="130">
        <v>19</v>
      </c>
      <c r="R39" s="130">
        <v>41</v>
      </c>
      <c r="S39" s="120">
        <f t="shared" si="2"/>
        <v>135</v>
      </c>
      <c r="T39" s="114">
        <f t="shared" si="3"/>
        <v>0.8840579710144928</v>
      </c>
      <c r="U39" s="115"/>
      <c r="V39" s="115"/>
      <c r="W39" s="115"/>
    </row>
    <row r="40" spans="1:23" ht="13.5" customHeight="1">
      <c r="A40" s="124" t="s">
        <v>87</v>
      </c>
      <c r="B40" s="125" t="s">
        <v>88</v>
      </c>
      <c r="C40" s="140">
        <f t="shared" si="11"/>
        <v>322</v>
      </c>
      <c r="D40" s="127">
        <v>69</v>
      </c>
      <c r="E40" s="128">
        <v>253</v>
      </c>
      <c r="F40" s="140">
        <f t="shared" si="9"/>
        <v>260</v>
      </c>
      <c r="G40" s="128">
        <v>2</v>
      </c>
      <c r="H40" s="128">
        <v>230</v>
      </c>
      <c r="I40" s="128">
        <v>3</v>
      </c>
      <c r="J40" s="128">
        <v>1</v>
      </c>
      <c r="K40" s="128">
        <v>0</v>
      </c>
      <c r="L40" s="128">
        <v>24</v>
      </c>
      <c r="M40" s="128">
        <v>0</v>
      </c>
      <c r="N40" s="129">
        <f t="shared" si="10"/>
        <v>62</v>
      </c>
      <c r="O40" s="130">
        <v>17</v>
      </c>
      <c r="P40" s="130">
        <v>0</v>
      </c>
      <c r="Q40" s="130">
        <v>8</v>
      </c>
      <c r="R40" s="130">
        <v>37</v>
      </c>
      <c r="S40" s="120">
        <f t="shared" si="2"/>
        <v>86</v>
      </c>
      <c r="T40" s="114">
        <f t="shared" si="3"/>
        <v>0.9076923076923077</v>
      </c>
      <c r="U40" s="115"/>
      <c r="V40" s="115"/>
      <c r="W40" s="115"/>
    </row>
    <row r="41" spans="1:23" ht="13.5" customHeight="1">
      <c r="A41" s="124" t="s">
        <v>89</v>
      </c>
      <c r="B41" s="125" t="s">
        <v>90</v>
      </c>
      <c r="C41" s="140">
        <f t="shared" si="11"/>
        <v>162</v>
      </c>
      <c r="D41" s="127">
        <v>48</v>
      </c>
      <c r="E41" s="128">
        <v>114</v>
      </c>
      <c r="F41" s="140">
        <f t="shared" si="9"/>
        <v>130</v>
      </c>
      <c r="G41" s="128">
        <v>0</v>
      </c>
      <c r="H41" s="128">
        <v>110</v>
      </c>
      <c r="I41" s="128">
        <v>5</v>
      </c>
      <c r="J41" s="128">
        <v>1</v>
      </c>
      <c r="K41" s="128">
        <v>0</v>
      </c>
      <c r="L41" s="128">
        <v>14</v>
      </c>
      <c r="M41" s="128">
        <v>0</v>
      </c>
      <c r="N41" s="129">
        <f t="shared" si="10"/>
        <v>32</v>
      </c>
      <c r="O41" s="130">
        <v>15</v>
      </c>
      <c r="P41" s="130">
        <v>0</v>
      </c>
      <c r="Q41" s="130">
        <v>5</v>
      </c>
      <c r="R41" s="130">
        <v>12</v>
      </c>
      <c r="S41" s="120">
        <f t="shared" si="2"/>
        <v>46</v>
      </c>
      <c r="T41" s="114">
        <f t="shared" si="3"/>
        <v>0.8923076923076924</v>
      </c>
      <c r="U41" s="115"/>
      <c r="V41" s="115"/>
      <c r="W41" s="115"/>
    </row>
    <row r="42" spans="1:23" ht="13.5" customHeight="1">
      <c r="A42" s="124" t="s">
        <v>91</v>
      </c>
      <c r="B42" s="125" t="s">
        <v>92</v>
      </c>
      <c r="C42" s="140">
        <f t="shared" si="11"/>
        <v>261</v>
      </c>
      <c r="D42" s="127">
        <v>53</v>
      </c>
      <c r="E42" s="128">
        <v>208</v>
      </c>
      <c r="F42" s="140">
        <f t="shared" si="9"/>
        <v>214</v>
      </c>
      <c r="G42" s="128">
        <v>0</v>
      </c>
      <c r="H42" s="128">
        <v>179</v>
      </c>
      <c r="I42" s="128">
        <v>10</v>
      </c>
      <c r="J42" s="128">
        <v>2</v>
      </c>
      <c r="K42" s="128">
        <v>0</v>
      </c>
      <c r="L42" s="128">
        <v>23</v>
      </c>
      <c r="M42" s="128">
        <v>0</v>
      </c>
      <c r="N42" s="129">
        <f t="shared" si="10"/>
        <v>47</v>
      </c>
      <c r="O42" s="130">
        <v>7</v>
      </c>
      <c r="P42" s="130">
        <v>0</v>
      </c>
      <c r="Q42" s="130">
        <v>8</v>
      </c>
      <c r="R42" s="130">
        <v>32</v>
      </c>
      <c r="S42" s="120">
        <f t="shared" si="2"/>
        <v>70</v>
      </c>
      <c r="T42" s="114">
        <f t="shared" si="3"/>
        <v>0.8925233644859814</v>
      </c>
      <c r="U42" s="115"/>
      <c r="V42" s="115"/>
      <c r="W42" s="115"/>
    </row>
    <row r="43" spans="1:23" s="123" customFormat="1" ht="13.5" customHeight="1">
      <c r="A43" s="117" t="s">
        <v>44</v>
      </c>
      <c r="B43" s="134" t="s">
        <v>195</v>
      </c>
      <c r="C43" s="135">
        <f>SUM(C44:C45)</f>
        <v>937</v>
      </c>
      <c r="D43" s="135">
        <f>SUM(D44:D45)</f>
        <v>179</v>
      </c>
      <c r="E43" s="135">
        <f aca="true" t="shared" si="13" ref="E43:R43">SUM(E44:E45)</f>
        <v>758</v>
      </c>
      <c r="F43" s="135">
        <f t="shared" si="13"/>
        <v>874</v>
      </c>
      <c r="G43" s="135">
        <f t="shared" si="13"/>
        <v>54</v>
      </c>
      <c r="H43" s="135">
        <f t="shared" si="13"/>
        <v>672</v>
      </c>
      <c r="I43" s="135">
        <f t="shared" si="13"/>
        <v>29</v>
      </c>
      <c r="J43" s="135">
        <f t="shared" si="13"/>
        <v>19</v>
      </c>
      <c r="K43" s="135">
        <f t="shared" si="13"/>
        <v>0</v>
      </c>
      <c r="L43" s="135">
        <f t="shared" si="13"/>
        <v>100</v>
      </c>
      <c r="M43" s="135">
        <f t="shared" si="13"/>
        <v>0</v>
      </c>
      <c r="N43" s="139">
        <f t="shared" si="10"/>
        <v>63</v>
      </c>
      <c r="O43" s="135">
        <f t="shared" si="13"/>
        <v>0</v>
      </c>
      <c r="P43" s="135">
        <f t="shared" si="13"/>
        <v>2</v>
      </c>
      <c r="Q43" s="135">
        <f t="shared" si="13"/>
        <v>2</v>
      </c>
      <c r="R43" s="135">
        <f t="shared" si="13"/>
        <v>59</v>
      </c>
      <c r="S43" s="136">
        <f t="shared" si="2"/>
        <v>163</v>
      </c>
      <c r="T43" s="114">
        <f t="shared" si="3"/>
        <v>0.88558352402746</v>
      </c>
      <c r="U43" s="121"/>
      <c r="V43" s="121"/>
      <c r="W43" s="121"/>
    </row>
    <row r="44" spans="1:23" s="123" customFormat="1" ht="13.5" customHeight="1">
      <c r="A44" s="117" t="s">
        <v>94</v>
      </c>
      <c r="B44" s="125" t="s">
        <v>95</v>
      </c>
      <c r="C44" s="126">
        <f>D44+E44</f>
        <v>487</v>
      </c>
      <c r="D44" s="127">
        <v>88</v>
      </c>
      <c r="E44" s="128">
        <v>399</v>
      </c>
      <c r="F44" s="126">
        <f>SUM(G44:M44)</f>
        <v>461</v>
      </c>
      <c r="G44" s="128">
        <v>46</v>
      </c>
      <c r="H44" s="128">
        <v>346</v>
      </c>
      <c r="I44" s="128">
        <v>11</v>
      </c>
      <c r="J44" s="128">
        <v>7</v>
      </c>
      <c r="K44" s="128">
        <v>0</v>
      </c>
      <c r="L44" s="128">
        <v>51</v>
      </c>
      <c r="M44" s="128">
        <v>0</v>
      </c>
      <c r="N44" s="129">
        <f t="shared" si="10"/>
        <v>26</v>
      </c>
      <c r="O44" s="130">
        <v>0</v>
      </c>
      <c r="P44" s="130">
        <v>1</v>
      </c>
      <c r="Q44" s="130">
        <v>1</v>
      </c>
      <c r="R44" s="130">
        <v>24</v>
      </c>
      <c r="S44" s="120">
        <f t="shared" si="2"/>
        <v>77</v>
      </c>
      <c r="T44" s="114">
        <f t="shared" si="3"/>
        <v>0.8893709327548807</v>
      </c>
      <c r="U44" s="115"/>
      <c r="V44" s="121"/>
      <c r="W44" s="121"/>
    </row>
    <row r="45" spans="1:23" ht="13.5" customHeight="1">
      <c r="A45" s="124" t="s">
        <v>96</v>
      </c>
      <c r="B45" s="125" t="s">
        <v>97</v>
      </c>
      <c r="C45" s="126">
        <f>D45+E45</f>
        <v>450</v>
      </c>
      <c r="D45" s="127">
        <v>91</v>
      </c>
      <c r="E45" s="128">
        <v>359</v>
      </c>
      <c r="F45" s="126">
        <f>SUM(G45:M45)</f>
        <v>413</v>
      </c>
      <c r="G45" s="128">
        <v>8</v>
      </c>
      <c r="H45" s="128">
        <v>326</v>
      </c>
      <c r="I45" s="128">
        <v>18</v>
      </c>
      <c r="J45" s="128">
        <v>12</v>
      </c>
      <c r="K45" s="128">
        <v>0</v>
      </c>
      <c r="L45" s="128">
        <v>49</v>
      </c>
      <c r="M45" s="128">
        <v>0</v>
      </c>
      <c r="N45" s="129">
        <f t="shared" si="10"/>
        <v>37</v>
      </c>
      <c r="O45" s="130">
        <v>0</v>
      </c>
      <c r="P45" s="130">
        <v>1</v>
      </c>
      <c r="Q45" s="130">
        <v>1</v>
      </c>
      <c r="R45" s="130">
        <v>35</v>
      </c>
      <c r="S45" s="120">
        <f t="shared" si="2"/>
        <v>86</v>
      </c>
      <c r="T45" s="114">
        <f t="shared" si="3"/>
        <v>0.8813559322033898</v>
      </c>
      <c r="U45" s="115"/>
      <c r="V45" s="115"/>
      <c r="W45" s="115"/>
    </row>
    <row r="46" spans="1:23" s="123" customFormat="1" ht="13.5" customHeight="1">
      <c r="A46" s="117" t="s">
        <v>46</v>
      </c>
      <c r="B46" s="134" t="s">
        <v>196</v>
      </c>
      <c r="C46" s="135">
        <f>SUM(D46:E46)</f>
        <v>1837</v>
      </c>
      <c r="D46" s="135">
        <f>SUM(D47:D51)</f>
        <v>394</v>
      </c>
      <c r="E46" s="135">
        <f>SUM(E47:E51)</f>
        <v>1443</v>
      </c>
      <c r="F46" s="135">
        <f>SUM(F47:F51)</f>
        <v>1582</v>
      </c>
      <c r="G46" s="135">
        <f aca="true" t="shared" si="14" ref="G46:R46">SUM(G47:G51)</f>
        <v>28</v>
      </c>
      <c r="H46" s="135">
        <f t="shared" si="14"/>
        <v>1297</v>
      </c>
      <c r="I46" s="135">
        <f t="shared" si="14"/>
        <v>50</v>
      </c>
      <c r="J46" s="135">
        <f t="shared" si="14"/>
        <v>83</v>
      </c>
      <c r="K46" s="135">
        <f t="shared" si="14"/>
        <v>2</v>
      </c>
      <c r="L46" s="135">
        <f t="shared" si="14"/>
        <v>122</v>
      </c>
      <c r="M46" s="135">
        <f t="shared" si="14"/>
        <v>0</v>
      </c>
      <c r="N46" s="139">
        <f t="shared" si="10"/>
        <v>255</v>
      </c>
      <c r="O46" s="135">
        <f t="shared" si="14"/>
        <v>73</v>
      </c>
      <c r="P46" s="135">
        <f t="shared" si="14"/>
        <v>1</v>
      </c>
      <c r="Q46" s="135">
        <f t="shared" si="14"/>
        <v>18</v>
      </c>
      <c r="R46" s="135">
        <f t="shared" si="14"/>
        <v>163</v>
      </c>
      <c r="S46" s="136">
        <f t="shared" si="2"/>
        <v>377</v>
      </c>
      <c r="T46" s="114">
        <f t="shared" si="3"/>
        <v>0.922882427307206</v>
      </c>
      <c r="U46" s="121"/>
      <c r="V46" s="121"/>
      <c r="W46" s="121"/>
    </row>
    <row r="47" spans="1:23" ht="13.5" customHeight="1">
      <c r="A47" s="124" t="s">
        <v>99</v>
      </c>
      <c r="B47" s="125" t="s">
        <v>100</v>
      </c>
      <c r="C47" s="140">
        <f>SUM(F47,N47)</f>
        <v>466</v>
      </c>
      <c r="D47" s="127">
        <v>50</v>
      </c>
      <c r="E47" s="128">
        <v>416</v>
      </c>
      <c r="F47" s="126">
        <f>SUM(G47:M47)</f>
        <v>455</v>
      </c>
      <c r="G47" s="128">
        <v>8</v>
      </c>
      <c r="H47" s="128">
        <v>381</v>
      </c>
      <c r="I47" s="128">
        <v>10</v>
      </c>
      <c r="J47" s="128">
        <v>29</v>
      </c>
      <c r="K47" s="128">
        <v>0</v>
      </c>
      <c r="L47" s="128">
        <v>27</v>
      </c>
      <c r="M47" s="128">
        <v>0</v>
      </c>
      <c r="N47" s="129">
        <f t="shared" si="10"/>
        <v>11</v>
      </c>
      <c r="O47" s="130">
        <v>0</v>
      </c>
      <c r="P47" s="130">
        <v>0</v>
      </c>
      <c r="Q47" s="130">
        <v>2</v>
      </c>
      <c r="R47" s="130">
        <v>9</v>
      </c>
      <c r="S47" s="120">
        <f t="shared" si="2"/>
        <v>38</v>
      </c>
      <c r="T47" s="114">
        <f t="shared" si="3"/>
        <v>0.9406593406593406</v>
      </c>
      <c r="U47" s="115"/>
      <c r="V47" s="115"/>
      <c r="W47" s="115"/>
    </row>
    <row r="48" spans="1:23" ht="13.5" customHeight="1">
      <c r="A48" s="124" t="s">
        <v>101</v>
      </c>
      <c r="B48" s="125" t="s">
        <v>102</v>
      </c>
      <c r="C48" s="140">
        <f>SUM(F48,N48)</f>
        <v>365</v>
      </c>
      <c r="D48" s="127">
        <v>73</v>
      </c>
      <c r="E48" s="128">
        <v>292</v>
      </c>
      <c r="F48" s="126">
        <f>SUM(G48:M48)</f>
        <v>334</v>
      </c>
      <c r="G48" s="128">
        <v>11</v>
      </c>
      <c r="H48" s="128">
        <v>274</v>
      </c>
      <c r="I48" s="128">
        <v>16</v>
      </c>
      <c r="J48" s="128">
        <v>13</v>
      </c>
      <c r="K48" s="128">
        <v>1</v>
      </c>
      <c r="L48" s="128">
        <v>19</v>
      </c>
      <c r="M48" s="128">
        <v>0</v>
      </c>
      <c r="N48" s="129">
        <f t="shared" si="10"/>
        <v>31</v>
      </c>
      <c r="O48" s="130">
        <v>9</v>
      </c>
      <c r="P48" s="130">
        <v>0</v>
      </c>
      <c r="Q48" s="130">
        <v>1</v>
      </c>
      <c r="R48" s="130">
        <v>21</v>
      </c>
      <c r="S48" s="120">
        <f t="shared" si="2"/>
        <v>50</v>
      </c>
      <c r="T48" s="114">
        <f t="shared" si="3"/>
        <v>0.9431137724550899</v>
      </c>
      <c r="U48" s="115"/>
      <c r="V48" s="115"/>
      <c r="W48" s="115"/>
    </row>
    <row r="49" spans="1:23" ht="13.5" customHeight="1">
      <c r="A49" s="124" t="s">
        <v>103</v>
      </c>
      <c r="B49" s="125" t="s">
        <v>104</v>
      </c>
      <c r="C49" s="140">
        <f>SUM(F49,N49)</f>
        <v>389</v>
      </c>
      <c r="D49" s="127">
        <v>89</v>
      </c>
      <c r="E49" s="128">
        <v>300</v>
      </c>
      <c r="F49" s="126">
        <f>SUM(G49:M49)</f>
        <v>328</v>
      </c>
      <c r="G49" s="128">
        <v>2</v>
      </c>
      <c r="H49" s="128">
        <v>265</v>
      </c>
      <c r="I49" s="128">
        <v>7</v>
      </c>
      <c r="J49" s="128">
        <v>20</v>
      </c>
      <c r="K49" s="128">
        <v>0</v>
      </c>
      <c r="L49" s="128">
        <v>34</v>
      </c>
      <c r="M49" s="128">
        <v>0</v>
      </c>
      <c r="N49" s="129">
        <f t="shared" si="10"/>
        <v>61</v>
      </c>
      <c r="O49" s="130">
        <v>13</v>
      </c>
      <c r="P49" s="130">
        <v>1</v>
      </c>
      <c r="Q49" s="130">
        <v>6</v>
      </c>
      <c r="R49" s="130">
        <v>41</v>
      </c>
      <c r="S49" s="120">
        <f t="shared" si="2"/>
        <v>95</v>
      </c>
      <c r="T49" s="114">
        <f t="shared" si="3"/>
        <v>0.8963414634146342</v>
      </c>
      <c r="U49" s="115"/>
      <c r="V49" s="115"/>
      <c r="W49" s="115"/>
    </row>
    <row r="50" spans="1:23" ht="13.5" customHeight="1">
      <c r="A50" s="124" t="s">
        <v>105</v>
      </c>
      <c r="B50" s="125" t="s">
        <v>106</v>
      </c>
      <c r="C50" s="140">
        <f>SUM(F50,N50)</f>
        <v>415</v>
      </c>
      <c r="D50" s="127">
        <v>119</v>
      </c>
      <c r="E50" s="128">
        <v>296</v>
      </c>
      <c r="F50" s="126">
        <f>SUM(G50:M50)</f>
        <v>311</v>
      </c>
      <c r="G50" s="128">
        <v>7</v>
      </c>
      <c r="H50" s="128">
        <v>245</v>
      </c>
      <c r="I50" s="128">
        <v>13</v>
      </c>
      <c r="J50" s="128">
        <v>17</v>
      </c>
      <c r="K50" s="128">
        <v>1</v>
      </c>
      <c r="L50" s="128">
        <v>28</v>
      </c>
      <c r="M50" s="128">
        <v>0</v>
      </c>
      <c r="N50" s="129">
        <f t="shared" si="10"/>
        <v>104</v>
      </c>
      <c r="O50" s="130">
        <v>19</v>
      </c>
      <c r="P50" s="130">
        <v>0</v>
      </c>
      <c r="Q50" s="130">
        <v>9</v>
      </c>
      <c r="R50" s="130">
        <v>76</v>
      </c>
      <c r="S50" s="120">
        <f t="shared" si="2"/>
        <v>132</v>
      </c>
      <c r="T50" s="114">
        <f t="shared" si="3"/>
        <v>0.909967845659164</v>
      </c>
      <c r="U50" s="115"/>
      <c r="V50" s="115"/>
      <c r="W50" s="115"/>
    </row>
    <row r="51" spans="1:23" ht="13.5" customHeight="1">
      <c r="A51" s="124" t="s">
        <v>107</v>
      </c>
      <c r="B51" s="125" t="s">
        <v>108</v>
      </c>
      <c r="C51" s="140">
        <f>SUM(F51,N51)</f>
        <v>202</v>
      </c>
      <c r="D51" s="127">
        <v>63</v>
      </c>
      <c r="E51" s="128">
        <v>139</v>
      </c>
      <c r="F51" s="126">
        <f>SUM(G51:M51)</f>
        <v>154</v>
      </c>
      <c r="G51" s="128">
        <v>0</v>
      </c>
      <c r="H51" s="128">
        <v>132</v>
      </c>
      <c r="I51" s="128">
        <v>4</v>
      </c>
      <c r="J51" s="128">
        <v>4</v>
      </c>
      <c r="K51" s="128">
        <v>0</v>
      </c>
      <c r="L51" s="128">
        <v>14</v>
      </c>
      <c r="M51" s="128">
        <v>0</v>
      </c>
      <c r="N51" s="129">
        <f t="shared" si="10"/>
        <v>48</v>
      </c>
      <c r="O51" s="130">
        <v>32</v>
      </c>
      <c r="P51" s="130">
        <v>0</v>
      </c>
      <c r="Q51" s="130">
        <v>0</v>
      </c>
      <c r="R51" s="130">
        <v>16</v>
      </c>
      <c r="S51" s="120">
        <f t="shared" si="2"/>
        <v>62</v>
      </c>
      <c r="T51" s="114">
        <f t="shared" si="3"/>
        <v>0.9090909090909091</v>
      </c>
      <c r="U51" s="115"/>
      <c r="V51" s="115"/>
      <c r="W51" s="115"/>
    </row>
    <row r="52" spans="1:23" s="123" customFormat="1" ht="13.5" customHeight="1">
      <c r="A52" s="117" t="s">
        <v>48</v>
      </c>
      <c r="B52" s="134" t="s">
        <v>197</v>
      </c>
      <c r="C52" s="135">
        <f>SUM(D52:E52)</f>
        <v>1754</v>
      </c>
      <c r="D52" s="135">
        <f>SUM(D53:D57)</f>
        <v>508</v>
      </c>
      <c r="E52" s="135">
        <f aca="true" t="shared" si="15" ref="E52:R52">SUM(E53:E57)</f>
        <v>1246</v>
      </c>
      <c r="F52" s="135">
        <f t="shared" si="15"/>
        <v>1375</v>
      </c>
      <c r="G52" s="135">
        <f t="shared" si="15"/>
        <v>67</v>
      </c>
      <c r="H52" s="135">
        <f t="shared" si="15"/>
        <v>1033</v>
      </c>
      <c r="I52" s="135">
        <f t="shared" si="15"/>
        <v>21</v>
      </c>
      <c r="J52" s="135">
        <f t="shared" si="15"/>
        <v>72</v>
      </c>
      <c r="K52" s="135">
        <f t="shared" si="15"/>
        <v>26</v>
      </c>
      <c r="L52" s="135">
        <f t="shared" si="15"/>
        <v>156</v>
      </c>
      <c r="M52" s="135">
        <f t="shared" si="15"/>
        <v>0</v>
      </c>
      <c r="N52" s="139">
        <f t="shared" si="10"/>
        <v>379</v>
      </c>
      <c r="O52" s="135">
        <f t="shared" si="15"/>
        <v>61</v>
      </c>
      <c r="P52" s="135">
        <f t="shared" si="15"/>
        <v>5</v>
      </c>
      <c r="Q52" s="135">
        <f t="shared" si="15"/>
        <v>32</v>
      </c>
      <c r="R52" s="135">
        <f t="shared" si="15"/>
        <v>281</v>
      </c>
      <c r="S52" s="136">
        <f t="shared" si="2"/>
        <v>535</v>
      </c>
      <c r="T52" s="114">
        <f t="shared" si="3"/>
        <v>0.8865454545454545</v>
      </c>
      <c r="U52" s="121"/>
      <c r="V52" s="121"/>
      <c r="W52" s="121"/>
    </row>
    <row r="53" spans="1:23" ht="12.75" customHeight="1" hidden="1">
      <c r="A53" s="124"/>
      <c r="B53" s="125"/>
      <c r="C53" s="126">
        <f>D53+E53</f>
        <v>0</v>
      </c>
      <c r="D53" s="127">
        <v>0</v>
      </c>
      <c r="E53" s="128">
        <v>0</v>
      </c>
      <c r="F53" s="126">
        <f>SUM(G53:M53)</f>
        <v>0</v>
      </c>
      <c r="G53" s="128">
        <v>0</v>
      </c>
      <c r="H53" s="128">
        <v>0</v>
      </c>
      <c r="I53" s="128">
        <v>0</v>
      </c>
      <c r="J53" s="128">
        <v>0</v>
      </c>
      <c r="K53" s="128">
        <v>0</v>
      </c>
      <c r="L53" s="128">
        <v>0</v>
      </c>
      <c r="M53" s="128">
        <v>0</v>
      </c>
      <c r="N53" s="129">
        <f t="shared" si="10"/>
        <v>0</v>
      </c>
      <c r="O53" s="130">
        <v>0</v>
      </c>
      <c r="P53" s="130">
        <v>0</v>
      </c>
      <c r="Q53" s="130">
        <v>0</v>
      </c>
      <c r="R53" s="130"/>
      <c r="S53" s="120">
        <f t="shared" si="2"/>
        <v>0</v>
      </c>
      <c r="T53" s="114" t="e">
        <f t="shared" si="3"/>
        <v>#DIV/0!</v>
      </c>
      <c r="U53" s="115"/>
      <c r="V53" s="115"/>
      <c r="W53" s="115"/>
    </row>
    <row r="54" spans="1:23" ht="13.5" customHeight="1">
      <c r="A54" s="124" t="s">
        <v>110</v>
      </c>
      <c r="B54" s="125" t="s">
        <v>111</v>
      </c>
      <c r="C54" s="126">
        <f>D54+E54</f>
        <v>513</v>
      </c>
      <c r="D54" s="127">
        <v>141</v>
      </c>
      <c r="E54" s="128">
        <v>372</v>
      </c>
      <c r="F54" s="126">
        <f>SUM(G54:M54)</f>
        <v>427</v>
      </c>
      <c r="G54" s="128">
        <v>11</v>
      </c>
      <c r="H54" s="128">
        <v>332</v>
      </c>
      <c r="I54" s="128">
        <v>2</v>
      </c>
      <c r="J54" s="128">
        <v>22</v>
      </c>
      <c r="K54" s="128">
        <v>11</v>
      </c>
      <c r="L54" s="128">
        <v>49</v>
      </c>
      <c r="M54" s="128">
        <v>0</v>
      </c>
      <c r="N54" s="129">
        <f t="shared" si="10"/>
        <v>86</v>
      </c>
      <c r="O54" s="130">
        <v>13</v>
      </c>
      <c r="P54" s="130">
        <v>0</v>
      </c>
      <c r="Q54" s="130">
        <v>2</v>
      </c>
      <c r="R54" s="130">
        <v>71</v>
      </c>
      <c r="S54" s="120">
        <f t="shared" si="2"/>
        <v>135</v>
      </c>
      <c r="T54" s="114">
        <f t="shared" si="3"/>
        <v>0.8852459016393442</v>
      </c>
      <c r="U54" s="115"/>
      <c r="V54" s="115"/>
      <c r="W54" s="115"/>
    </row>
    <row r="55" spans="1:23" ht="13.5" customHeight="1">
      <c r="A55" s="124" t="s">
        <v>112</v>
      </c>
      <c r="B55" s="125" t="s">
        <v>113</v>
      </c>
      <c r="C55" s="126">
        <f>D55+E55</f>
        <v>466</v>
      </c>
      <c r="D55" s="127">
        <v>133</v>
      </c>
      <c r="E55" s="128">
        <v>333</v>
      </c>
      <c r="F55" s="126">
        <f>SUM(G55:M55)</f>
        <v>383</v>
      </c>
      <c r="G55" s="128">
        <v>8</v>
      </c>
      <c r="H55" s="128">
        <v>304</v>
      </c>
      <c r="I55" s="128">
        <v>10</v>
      </c>
      <c r="J55" s="128">
        <v>16</v>
      </c>
      <c r="K55" s="128">
        <v>7</v>
      </c>
      <c r="L55" s="128">
        <v>38</v>
      </c>
      <c r="M55" s="128"/>
      <c r="N55" s="129">
        <f t="shared" si="10"/>
        <v>83</v>
      </c>
      <c r="O55" s="130">
        <v>23</v>
      </c>
      <c r="P55" s="130">
        <v>0</v>
      </c>
      <c r="Q55" s="130">
        <v>6</v>
      </c>
      <c r="R55" s="130">
        <v>54</v>
      </c>
      <c r="S55" s="120">
        <f t="shared" si="2"/>
        <v>121</v>
      </c>
      <c r="T55" s="114">
        <f t="shared" si="3"/>
        <v>0.9007832898172323</v>
      </c>
      <c r="U55" s="115"/>
      <c r="V55" s="115"/>
      <c r="W55" s="115"/>
    </row>
    <row r="56" spans="1:23" ht="13.5" customHeight="1">
      <c r="A56" s="124" t="s">
        <v>114</v>
      </c>
      <c r="B56" s="125" t="s">
        <v>115</v>
      </c>
      <c r="C56" s="126">
        <f>D56+E56</f>
        <v>373</v>
      </c>
      <c r="D56" s="127">
        <v>106</v>
      </c>
      <c r="E56" s="128">
        <v>267</v>
      </c>
      <c r="F56" s="126">
        <f>SUM(G56:M56)</f>
        <v>292</v>
      </c>
      <c r="G56" s="128">
        <v>17</v>
      </c>
      <c r="H56" s="128">
        <v>214</v>
      </c>
      <c r="I56" s="128">
        <v>7</v>
      </c>
      <c r="J56" s="128">
        <v>16</v>
      </c>
      <c r="K56" s="128">
        <v>3</v>
      </c>
      <c r="L56" s="128">
        <v>35</v>
      </c>
      <c r="M56" s="128"/>
      <c r="N56" s="129">
        <f t="shared" si="10"/>
        <v>81</v>
      </c>
      <c r="O56" s="130">
        <v>14</v>
      </c>
      <c r="P56" s="130">
        <v>4</v>
      </c>
      <c r="Q56" s="130">
        <v>11</v>
      </c>
      <c r="R56" s="130">
        <v>52</v>
      </c>
      <c r="S56" s="120">
        <f t="shared" si="2"/>
        <v>116</v>
      </c>
      <c r="T56" s="114">
        <f t="shared" si="3"/>
        <v>0.8801369863013698</v>
      </c>
      <c r="U56" s="115"/>
      <c r="V56" s="115"/>
      <c r="W56" s="115"/>
    </row>
    <row r="57" spans="1:23" ht="13.5" customHeight="1">
      <c r="A57" s="124" t="s">
        <v>116</v>
      </c>
      <c r="B57" s="125" t="s">
        <v>117</v>
      </c>
      <c r="C57" s="126">
        <f>D57+E57</f>
        <v>402</v>
      </c>
      <c r="D57" s="127">
        <v>128</v>
      </c>
      <c r="E57" s="128">
        <v>274</v>
      </c>
      <c r="F57" s="126">
        <f>SUM(G57:M57)</f>
        <v>273</v>
      </c>
      <c r="G57" s="128">
        <v>31</v>
      </c>
      <c r="H57" s="128">
        <v>183</v>
      </c>
      <c r="I57" s="128">
        <v>2</v>
      </c>
      <c r="J57" s="128">
        <v>18</v>
      </c>
      <c r="K57" s="128">
        <v>5</v>
      </c>
      <c r="L57" s="128">
        <v>34</v>
      </c>
      <c r="M57" s="128">
        <v>0</v>
      </c>
      <c r="N57" s="129">
        <f t="shared" si="10"/>
        <v>129</v>
      </c>
      <c r="O57" s="130">
        <v>11</v>
      </c>
      <c r="P57" s="130">
        <v>1</v>
      </c>
      <c r="Q57" s="130">
        <v>13</v>
      </c>
      <c r="R57" s="130">
        <v>104</v>
      </c>
      <c r="S57" s="120">
        <f t="shared" si="2"/>
        <v>163</v>
      </c>
      <c r="T57" s="114">
        <f t="shared" si="3"/>
        <v>0.8754578754578755</v>
      </c>
      <c r="U57" s="115"/>
      <c r="V57" s="115"/>
      <c r="W57" s="115"/>
    </row>
    <row r="58" spans="1:23" s="123" customFormat="1" ht="13.5" customHeight="1">
      <c r="A58" s="117" t="s">
        <v>50</v>
      </c>
      <c r="B58" s="134" t="s">
        <v>198</v>
      </c>
      <c r="C58" s="135">
        <f>SUM(C59:C63)</f>
        <v>2032</v>
      </c>
      <c r="D58" s="135">
        <f aca="true" t="shared" si="16" ref="D58:R58">SUM(D59:D63)</f>
        <v>595</v>
      </c>
      <c r="E58" s="135">
        <f t="shared" si="16"/>
        <v>1437</v>
      </c>
      <c r="F58" s="135">
        <f t="shared" si="16"/>
        <v>1537</v>
      </c>
      <c r="G58" s="135">
        <f t="shared" si="16"/>
        <v>13</v>
      </c>
      <c r="H58" s="135">
        <f t="shared" si="16"/>
        <v>1220</v>
      </c>
      <c r="I58" s="135">
        <f t="shared" si="16"/>
        <v>63</v>
      </c>
      <c r="J58" s="135">
        <f t="shared" si="16"/>
        <v>67</v>
      </c>
      <c r="K58" s="135">
        <f t="shared" si="16"/>
        <v>0</v>
      </c>
      <c r="L58" s="135">
        <f t="shared" si="16"/>
        <v>174</v>
      </c>
      <c r="M58" s="135">
        <f t="shared" si="16"/>
        <v>0</v>
      </c>
      <c r="N58" s="139">
        <f t="shared" si="10"/>
        <v>495</v>
      </c>
      <c r="O58" s="135">
        <f t="shared" si="16"/>
        <v>105</v>
      </c>
      <c r="P58" s="135">
        <f t="shared" si="16"/>
        <v>1</v>
      </c>
      <c r="Q58" s="135">
        <f t="shared" si="16"/>
        <v>43</v>
      </c>
      <c r="R58" s="135">
        <f t="shared" si="16"/>
        <v>346</v>
      </c>
      <c r="S58" s="136">
        <f t="shared" si="2"/>
        <v>669</v>
      </c>
      <c r="T58" s="114">
        <f t="shared" si="3"/>
        <v>0.8867924528301887</v>
      </c>
      <c r="U58" s="121"/>
      <c r="V58" s="121"/>
      <c r="W58" s="121"/>
    </row>
    <row r="59" spans="1:23" ht="13.5" customHeight="1">
      <c r="A59" s="124" t="s">
        <v>119</v>
      </c>
      <c r="B59" s="125" t="s">
        <v>120</v>
      </c>
      <c r="C59" s="126">
        <f>D59+E59</f>
        <v>98</v>
      </c>
      <c r="D59" s="127">
        <v>29</v>
      </c>
      <c r="E59" s="128">
        <v>69</v>
      </c>
      <c r="F59" s="126">
        <f>SUM(G59:M59)</f>
        <v>74</v>
      </c>
      <c r="G59" s="128">
        <v>1</v>
      </c>
      <c r="H59" s="128">
        <v>66</v>
      </c>
      <c r="I59" s="128">
        <v>1</v>
      </c>
      <c r="J59" s="128">
        <v>2</v>
      </c>
      <c r="K59" s="128">
        <v>0</v>
      </c>
      <c r="L59" s="128">
        <v>4</v>
      </c>
      <c r="M59" s="128">
        <v>0</v>
      </c>
      <c r="N59" s="129">
        <f t="shared" si="10"/>
        <v>24</v>
      </c>
      <c r="O59" s="130">
        <v>3</v>
      </c>
      <c r="P59" s="130">
        <v>0</v>
      </c>
      <c r="Q59" s="130">
        <v>0</v>
      </c>
      <c r="R59" s="130">
        <v>21</v>
      </c>
      <c r="S59" s="120">
        <f t="shared" si="2"/>
        <v>28</v>
      </c>
      <c r="T59" s="114">
        <f t="shared" si="3"/>
        <v>0.9459459459459459</v>
      </c>
      <c r="U59" s="115"/>
      <c r="V59" s="115"/>
      <c r="W59" s="115"/>
    </row>
    <row r="60" spans="1:23" ht="13.5" customHeight="1">
      <c r="A60" s="124" t="s">
        <v>121</v>
      </c>
      <c r="B60" s="125" t="s">
        <v>122</v>
      </c>
      <c r="C60" s="126">
        <f>D60+E60</f>
        <v>708</v>
      </c>
      <c r="D60" s="127">
        <v>241</v>
      </c>
      <c r="E60" s="128">
        <v>467</v>
      </c>
      <c r="F60" s="126">
        <f>SUM(G60:M60)</f>
        <v>500</v>
      </c>
      <c r="G60" s="128">
        <v>3</v>
      </c>
      <c r="H60" s="128">
        <v>392</v>
      </c>
      <c r="I60" s="128">
        <v>23</v>
      </c>
      <c r="J60" s="128">
        <v>24</v>
      </c>
      <c r="K60" s="128">
        <v>0</v>
      </c>
      <c r="L60" s="128">
        <v>58</v>
      </c>
      <c r="M60" s="128">
        <v>0</v>
      </c>
      <c r="N60" s="129">
        <f t="shared" si="10"/>
        <v>208</v>
      </c>
      <c r="O60" s="130">
        <v>57</v>
      </c>
      <c r="P60" s="130">
        <v>0</v>
      </c>
      <c r="Q60" s="130">
        <v>42</v>
      </c>
      <c r="R60" s="130">
        <v>109</v>
      </c>
      <c r="S60" s="120">
        <f t="shared" si="2"/>
        <v>266</v>
      </c>
      <c r="T60" s="114">
        <f t="shared" si="3"/>
        <v>0.884</v>
      </c>
      <c r="U60" s="115"/>
      <c r="V60" s="115"/>
      <c r="W60" s="115"/>
    </row>
    <row r="61" spans="1:23" ht="13.5" customHeight="1">
      <c r="A61" s="124" t="s">
        <v>123</v>
      </c>
      <c r="B61" s="125" t="s">
        <v>124</v>
      </c>
      <c r="C61" s="126">
        <f>D61+E61</f>
        <v>438</v>
      </c>
      <c r="D61" s="127">
        <v>148</v>
      </c>
      <c r="E61" s="128">
        <v>290</v>
      </c>
      <c r="F61" s="126">
        <f>SUM(G61:M61)</f>
        <v>334</v>
      </c>
      <c r="G61" s="128">
        <v>5</v>
      </c>
      <c r="H61" s="128">
        <v>261</v>
      </c>
      <c r="I61" s="128">
        <v>18</v>
      </c>
      <c r="J61" s="128">
        <v>11</v>
      </c>
      <c r="K61" s="128">
        <v>0</v>
      </c>
      <c r="L61" s="128">
        <v>39</v>
      </c>
      <c r="M61" s="128">
        <v>0</v>
      </c>
      <c r="N61" s="129">
        <f t="shared" si="10"/>
        <v>104</v>
      </c>
      <c r="O61" s="130">
        <v>6</v>
      </c>
      <c r="P61" s="130">
        <v>1</v>
      </c>
      <c r="Q61" s="130">
        <v>1</v>
      </c>
      <c r="R61" s="130">
        <v>96</v>
      </c>
      <c r="S61" s="120">
        <f t="shared" si="2"/>
        <v>143</v>
      </c>
      <c r="T61" s="114">
        <f t="shared" si="3"/>
        <v>0.8832335329341318</v>
      </c>
      <c r="U61" s="115"/>
      <c r="V61" s="115"/>
      <c r="W61" s="115"/>
    </row>
    <row r="62" spans="1:23" ht="13.5" customHeight="1">
      <c r="A62" s="124" t="s">
        <v>125</v>
      </c>
      <c r="B62" s="125" t="s">
        <v>126</v>
      </c>
      <c r="C62" s="126">
        <f>D62+E62</f>
        <v>506</v>
      </c>
      <c r="D62" s="127">
        <v>85</v>
      </c>
      <c r="E62" s="128">
        <v>421</v>
      </c>
      <c r="F62" s="126">
        <f>SUM(G62:M62)</f>
        <v>435</v>
      </c>
      <c r="G62" s="128">
        <v>3</v>
      </c>
      <c r="H62" s="128">
        <v>359</v>
      </c>
      <c r="I62" s="128">
        <v>11</v>
      </c>
      <c r="J62" s="128">
        <v>11</v>
      </c>
      <c r="K62" s="128">
        <v>0</v>
      </c>
      <c r="L62" s="128">
        <v>51</v>
      </c>
      <c r="M62" s="128">
        <v>0</v>
      </c>
      <c r="N62" s="129">
        <f t="shared" si="10"/>
        <v>71</v>
      </c>
      <c r="O62" s="130">
        <v>20</v>
      </c>
      <c r="P62" s="130">
        <v>0</v>
      </c>
      <c r="Q62" s="130">
        <v>0</v>
      </c>
      <c r="R62" s="130">
        <v>51</v>
      </c>
      <c r="S62" s="120">
        <f t="shared" si="2"/>
        <v>122</v>
      </c>
      <c r="T62" s="114">
        <f t="shared" si="3"/>
        <v>0.8827586206896552</v>
      </c>
      <c r="U62" s="115"/>
      <c r="V62" s="115"/>
      <c r="W62" s="115"/>
    </row>
    <row r="63" spans="1:23" ht="13.5" customHeight="1">
      <c r="A63" s="124" t="s">
        <v>127</v>
      </c>
      <c r="B63" s="125" t="s">
        <v>128</v>
      </c>
      <c r="C63" s="126">
        <f>D63+E63</f>
        <v>282</v>
      </c>
      <c r="D63" s="127">
        <v>92</v>
      </c>
      <c r="E63" s="128">
        <v>190</v>
      </c>
      <c r="F63" s="126">
        <f>SUM(G63:M63)</f>
        <v>194</v>
      </c>
      <c r="G63" s="128">
        <v>1</v>
      </c>
      <c r="H63" s="128">
        <v>142</v>
      </c>
      <c r="I63" s="128">
        <v>10</v>
      </c>
      <c r="J63" s="128">
        <v>19</v>
      </c>
      <c r="K63" s="128">
        <v>0</v>
      </c>
      <c r="L63" s="128">
        <v>22</v>
      </c>
      <c r="M63" s="128">
        <v>0</v>
      </c>
      <c r="N63" s="129">
        <f t="shared" si="10"/>
        <v>88</v>
      </c>
      <c r="O63" s="130">
        <v>19</v>
      </c>
      <c r="P63" s="130">
        <v>0</v>
      </c>
      <c r="Q63" s="130">
        <v>0</v>
      </c>
      <c r="R63" s="130">
        <v>69</v>
      </c>
      <c r="S63" s="120">
        <f t="shared" si="2"/>
        <v>110</v>
      </c>
      <c r="T63" s="114">
        <f t="shared" si="3"/>
        <v>0.8865979381443299</v>
      </c>
      <c r="U63" s="115"/>
      <c r="V63" s="115"/>
      <c r="W63" s="115"/>
    </row>
    <row r="64" spans="1:23" s="123" customFormat="1" ht="13.5" customHeight="1">
      <c r="A64" s="117" t="s">
        <v>52</v>
      </c>
      <c r="B64" s="134" t="s">
        <v>199</v>
      </c>
      <c r="C64" s="135">
        <f>SUM(C65:C70)</f>
        <v>1051</v>
      </c>
      <c r="D64" s="135">
        <f aca="true" t="shared" si="17" ref="D64:R64">SUM(D65:D70)</f>
        <v>199</v>
      </c>
      <c r="E64" s="135">
        <f t="shared" si="17"/>
        <v>852</v>
      </c>
      <c r="F64" s="135">
        <f t="shared" si="17"/>
        <v>927</v>
      </c>
      <c r="G64" s="135">
        <f t="shared" si="17"/>
        <v>18</v>
      </c>
      <c r="H64" s="135">
        <f t="shared" si="17"/>
        <v>725</v>
      </c>
      <c r="I64" s="135">
        <f t="shared" si="17"/>
        <v>43</v>
      </c>
      <c r="J64" s="135">
        <f t="shared" si="17"/>
        <v>36</v>
      </c>
      <c r="K64" s="135">
        <f t="shared" si="17"/>
        <v>10</v>
      </c>
      <c r="L64" s="135">
        <f t="shared" si="17"/>
        <v>95</v>
      </c>
      <c r="M64" s="135">
        <f t="shared" si="17"/>
        <v>0</v>
      </c>
      <c r="N64" s="139">
        <f t="shared" si="10"/>
        <v>124</v>
      </c>
      <c r="O64" s="135">
        <f t="shared" si="17"/>
        <v>49</v>
      </c>
      <c r="P64" s="135">
        <f t="shared" si="17"/>
        <v>0</v>
      </c>
      <c r="Q64" s="135">
        <f t="shared" si="17"/>
        <v>20</v>
      </c>
      <c r="R64" s="135">
        <f t="shared" si="17"/>
        <v>55</v>
      </c>
      <c r="S64" s="136">
        <f t="shared" si="2"/>
        <v>219</v>
      </c>
      <c r="T64" s="114">
        <f t="shared" si="3"/>
        <v>0.8975188781014024</v>
      </c>
      <c r="U64" s="121"/>
      <c r="V64" s="122"/>
      <c r="W64" s="121"/>
    </row>
    <row r="65" spans="1:23" ht="13.5" customHeight="1" hidden="1">
      <c r="A65" s="124" t="s">
        <v>130</v>
      </c>
      <c r="B65" s="125"/>
      <c r="C65" s="126">
        <f aca="true" t="shared" si="18" ref="C65:C70">D65+E65</f>
        <v>0</v>
      </c>
      <c r="D65" s="137">
        <v>0</v>
      </c>
      <c r="E65" s="137">
        <v>0</v>
      </c>
      <c r="F65" s="126">
        <f aca="true" t="shared" si="19" ref="F65:F70">SUM(G65:M65)</f>
        <v>0</v>
      </c>
      <c r="G65" s="137">
        <v>0</v>
      </c>
      <c r="H65" s="137">
        <v>0</v>
      </c>
      <c r="I65" s="137">
        <v>0</v>
      </c>
      <c r="J65" s="137">
        <v>0</v>
      </c>
      <c r="K65" s="137">
        <v>0</v>
      </c>
      <c r="L65" s="137">
        <v>0</v>
      </c>
      <c r="M65" s="137">
        <v>0</v>
      </c>
      <c r="N65" s="129">
        <f t="shared" si="10"/>
        <v>0</v>
      </c>
      <c r="O65" s="138">
        <v>0</v>
      </c>
      <c r="P65" s="138">
        <v>0</v>
      </c>
      <c r="Q65" s="138">
        <v>0</v>
      </c>
      <c r="R65" s="138"/>
      <c r="S65" s="120">
        <f t="shared" si="2"/>
        <v>0</v>
      </c>
      <c r="T65" s="114" t="e">
        <f t="shared" si="3"/>
        <v>#DIV/0!</v>
      </c>
      <c r="U65" s="115"/>
      <c r="V65" s="115"/>
      <c r="W65" s="115"/>
    </row>
    <row r="66" spans="1:23" ht="13.5" customHeight="1">
      <c r="A66" s="124" t="s">
        <v>130</v>
      </c>
      <c r="B66" s="125" t="s">
        <v>133</v>
      </c>
      <c r="C66" s="126">
        <f t="shared" si="18"/>
        <v>261</v>
      </c>
      <c r="D66" s="127">
        <v>108</v>
      </c>
      <c r="E66" s="128">
        <v>153</v>
      </c>
      <c r="F66" s="126">
        <f t="shared" si="19"/>
        <v>211</v>
      </c>
      <c r="G66" s="128">
        <v>9</v>
      </c>
      <c r="H66" s="128">
        <v>155</v>
      </c>
      <c r="I66" s="128">
        <v>6</v>
      </c>
      <c r="J66" s="128">
        <v>10</v>
      </c>
      <c r="K66" s="128">
        <v>10</v>
      </c>
      <c r="L66" s="128">
        <v>21</v>
      </c>
      <c r="M66" s="128">
        <v>0</v>
      </c>
      <c r="N66" s="129">
        <f t="shared" si="10"/>
        <v>50</v>
      </c>
      <c r="O66" s="130">
        <v>22</v>
      </c>
      <c r="P66" s="130">
        <v>0</v>
      </c>
      <c r="Q66" s="130">
        <v>6</v>
      </c>
      <c r="R66" s="130">
        <v>22</v>
      </c>
      <c r="S66" s="120">
        <f t="shared" si="2"/>
        <v>71</v>
      </c>
      <c r="T66" s="114">
        <f t="shared" si="3"/>
        <v>0.9004739336492891</v>
      </c>
      <c r="U66" s="115"/>
      <c r="V66" s="115"/>
      <c r="W66" s="115"/>
    </row>
    <row r="67" spans="1:23" ht="13.5" customHeight="1">
      <c r="A67" s="124" t="s">
        <v>134</v>
      </c>
      <c r="B67" s="125" t="s">
        <v>135</v>
      </c>
      <c r="C67" s="126">
        <f t="shared" si="18"/>
        <v>312</v>
      </c>
      <c r="D67" s="127">
        <v>91</v>
      </c>
      <c r="E67" s="128">
        <v>221</v>
      </c>
      <c r="F67" s="126">
        <f t="shared" si="19"/>
        <v>251</v>
      </c>
      <c r="G67" s="128">
        <v>2</v>
      </c>
      <c r="H67" s="128">
        <v>178</v>
      </c>
      <c r="I67" s="128">
        <v>23</v>
      </c>
      <c r="J67" s="128">
        <v>21</v>
      </c>
      <c r="K67" s="128">
        <v>0</v>
      </c>
      <c r="L67" s="128">
        <v>27</v>
      </c>
      <c r="M67" s="128">
        <v>0</v>
      </c>
      <c r="N67" s="129">
        <f t="shared" si="10"/>
        <v>61</v>
      </c>
      <c r="O67" s="130">
        <v>21</v>
      </c>
      <c r="P67" s="130">
        <v>0</v>
      </c>
      <c r="Q67" s="130">
        <v>13</v>
      </c>
      <c r="R67" s="130">
        <v>27</v>
      </c>
      <c r="S67" s="120">
        <f t="shared" si="2"/>
        <v>88</v>
      </c>
      <c r="T67" s="114">
        <f t="shared" si="3"/>
        <v>0.8924302788844621</v>
      </c>
      <c r="U67" s="115"/>
      <c r="V67" s="115"/>
      <c r="W67" s="115"/>
    </row>
    <row r="68" spans="1:23" ht="13.5" customHeight="1">
      <c r="A68" s="124" t="s">
        <v>200</v>
      </c>
      <c r="B68" s="125" t="s">
        <v>137</v>
      </c>
      <c r="C68" s="126">
        <f t="shared" si="18"/>
        <v>256</v>
      </c>
      <c r="D68" s="127">
        <v>0</v>
      </c>
      <c r="E68" s="128">
        <v>256</v>
      </c>
      <c r="F68" s="126">
        <f t="shared" si="19"/>
        <v>250</v>
      </c>
      <c r="G68" s="128">
        <v>1</v>
      </c>
      <c r="H68" s="128">
        <v>209</v>
      </c>
      <c r="I68" s="128">
        <v>13</v>
      </c>
      <c r="J68" s="128">
        <v>3</v>
      </c>
      <c r="K68" s="128">
        <v>0</v>
      </c>
      <c r="L68" s="128">
        <v>24</v>
      </c>
      <c r="M68" s="128">
        <v>0</v>
      </c>
      <c r="N68" s="129">
        <f t="shared" si="10"/>
        <v>6</v>
      </c>
      <c r="O68" s="130">
        <v>2</v>
      </c>
      <c r="P68" s="130">
        <v>0</v>
      </c>
      <c r="Q68" s="130">
        <v>1</v>
      </c>
      <c r="R68" s="130">
        <v>3</v>
      </c>
      <c r="S68" s="120">
        <f t="shared" si="2"/>
        <v>30</v>
      </c>
      <c r="T68" s="114">
        <f t="shared" si="3"/>
        <v>0.904</v>
      </c>
      <c r="U68" s="115"/>
      <c r="V68" s="115"/>
      <c r="W68" s="115"/>
    </row>
    <row r="69" spans="1:23" ht="13.5" customHeight="1">
      <c r="A69" s="124" t="s">
        <v>136</v>
      </c>
      <c r="B69" s="125" t="s">
        <v>139</v>
      </c>
      <c r="C69" s="126">
        <f t="shared" si="18"/>
        <v>222</v>
      </c>
      <c r="D69" s="127">
        <v>0</v>
      </c>
      <c r="E69" s="128">
        <v>222</v>
      </c>
      <c r="F69" s="126">
        <f t="shared" si="19"/>
        <v>215</v>
      </c>
      <c r="G69" s="128">
        <v>6</v>
      </c>
      <c r="H69" s="128">
        <v>183</v>
      </c>
      <c r="I69" s="128">
        <v>1</v>
      </c>
      <c r="J69" s="128">
        <v>2</v>
      </c>
      <c r="K69" s="128">
        <v>0</v>
      </c>
      <c r="L69" s="128">
        <v>23</v>
      </c>
      <c r="M69" s="128">
        <v>0</v>
      </c>
      <c r="N69" s="129">
        <f t="shared" si="10"/>
        <v>7</v>
      </c>
      <c r="O69" s="130">
        <v>4</v>
      </c>
      <c r="P69" s="130">
        <v>0</v>
      </c>
      <c r="Q69" s="130">
        <v>0</v>
      </c>
      <c r="R69" s="130">
        <v>3</v>
      </c>
      <c r="S69" s="120">
        <f t="shared" si="2"/>
        <v>30</v>
      </c>
      <c r="T69" s="114">
        <f t="shared" si="3"/>
        <v>0.8930232558139535</v>
      </c>
      <c r="U69" s="115"/>
      <c r="V69" s="115"/>
      <c r="W69" s="115"/>
    </row>
    <row r="70" spans="1:23" ht="13.5" customHeight="1" hidden="1">
      <c r="A70" s="124" t="s">
        <v>140</v>
      </c>
      <c r="B70" s="125"/>
      <c r="C70" s="126">
        <f t="shared" si="18"/>
        <v>0</v>
      </c>
      <c r="D70" s="127">
        <v>0</v>
      </c>
      <c r="E70" s="128">
        <v>0</v>
      </c>
      <c r="F70" s="126">
        <f t="shared" si="19"/>
        <v>0</v>
      </c>
      <c r="G70" s="128">
        <v>0</v>
      </c>
      <c r="H70" s="128">
        <v>0</v>
      </c>
      <c r="I70" s="128">
        <v>0</v>
      </c>
      <c r="J70" s="128">
        <v>0</v>
      </c>
      <c r="K70" s="128">
        <v>0</v>
      </c>
      <c r="L70" s="128">
        <v>0</v>
      </c>
      <c r="M70" s="128">
        <v>0</v>
      </c>
      <c r="N70" s="129">
        <f t="shared" si="10"/>
        <v>0</v>
      </c>
      <c r="O70" s="130">
        <v>0</v>
      </c>
      <c r="P70" s="130">
        <v>0</v>
      </c>
      <c r="Q70" s="130">
        <v>0</v>
      </c>
      <c r="R70" s="130"/>
      <c r="S70" s="120">
        <f t="shared" si="2"/>
        <v>0</v>
      </c>
      <c r="T70" s="114" t="e">
        <f t="shared" si="3"/>
        <v>#DIV/0!</v>
      </c>
      <c r="U70" s="115"/>
      <c r="V70" s="115"/>
      <c r="W70" s="115"/>
    </row>
    <row r="71" spans="1:23" s="123" customFormat="1" ht="13.5" customHeight="1">
      <c r="A71" s="117" t="s">
        <v>44</v>
      </c>
      <c r="B71" s="134" t="s">
        <v>201</v>
      </c>
      <c r="C71" s="135">
        <f aca="true" t="shared" si="20" ref="C71:R71">SUM(C72:C74)</f>
        <v>1042</v>
      </c>
      <c r="D71" s="135">
        <f t="shared" si="20"/>
        <v>361</v>
      </c>
      <c r="E71" s="135">
        <f t="shared" si="20"/>
        <v>681</v>
      </c>
      <c r="F71" s="135">
        <f>SUM(F72:F74)</f>
        <v>834</v>
      </c>
      <c r="G71" s="135">
        <f t="shared" si="20"/>
        <v>32</v>
      </c>
      <c r="H71" s="135">
        <f t="shared" si="20"/>
        <v>622</v>
      </c>
      <c r="I71" s="135">
        <f t="shared" si="20"/>
        <v>7</v>
      </c>
      <c r="J71" s="135">
        <f t="shared" si="20"/>
        <v>51</v>
      </c>
      <c r="K71" s="135">
        <f t="shared" si="20"/>
        <v>37</v>
      </c>
      <c r="L71" s="135">
        <f t="shared" si="20"/>
        <v>85</v>
      </c>
      <c r="M71" s="135">
        <f t="shared" si="20"/>
        <v>0</v>
      </c>
      <c r="N71" s="139">
        <f t="shared" si="10"/>
        <v>208</v>
      </c>
      <c r="O71" s="135">
        <f t="shared" si="20"/>
        <v>9</v>
      </c>
      <c r="P71" s="135">
        <f t="shared" si="20"/>
        <v>0</v>
      </c>
      <c r="Q71" s="135">
        <f t="shared" si="20"/>
        <v>16</v>
      </c>
      <c r="R71" s="135">
        <f t="shared" si="20"/>
        <v>183</v>
      </c>
      <c r="S71" s="136">
        <f t="shared" si="2"/>
        <v>293</v>
      </c>
      <c r="T71" s="114">
        <f t="shared" si="3"/>
        <v>0.8980815347721822</v>
      </c>
      <c r="U71" s="121"/>
      <c r="V71" s="121"/>
      <c r="W71" s="121"/>
    </row>
    <row r="72" spans="1:23" ht="13.5" customHeight="1">
      <c r="A72" s="124" t="s">
        <v>202</v>
      </c>
      <c r="B72" s="125" t="s">
        <v>143</v>
      </c>
      <c r="C72" s="126">
        <f aca="true" t="shared" si="21" ref="C72:C80">D72+E72</f>
        <v>462</v>
      </c>
      <c r="D72" s="127">
        <v>166</v>
      </c>
      <c r="E72" s="128">
        <v>296</v>
      </c>
      <c r="F72" s="126">
        <f>SUM(G72:M72)</f>
        <v>356</v>
      </c>
      <c r="G72" s="128">
        <v>11</v>
      </c>
      <c r="H72" s="128">
        <v>266</v>
      </c>
      <c r="I72" s="128">
        <v>2</v>
      </c>
      <c r="J72" s="128">
        <v>19</v>
      </c>
      <c r="K72" s="128">
        <v>17</v>
      </c>
      <c r="L72" s="128">
        <v>41</v>
      </c>
      <c r="M72" s="128">
        <v>0</v>
      </c>
      <c r="N72" s="129">
        <f t="shared" si="10"/>
        <v>106</v>
      </c>
      <c r="O72" s="130">
        <v>9</v>
      </c>
      <c r="P72" s="130">
        <v>0</v>
      </c>
      <c r="Q72" s="130">
        <v>1</v>
      </c>
      <c r="R72" s="130">
        <v>96</v>
      </c>
      <c r="S72" s="120">
        <f t="shared" si="2"/>
        <v>147</v>
      </c>
      <c r="T72" s="114">
        <f t="shared" si="3"/>
        <v>0.8848314606741573</v>
      </c>
      <c r="U72" s="115"/>
      <c r="V72" s="115"/>
      <c r="W72" s="115"/>
    </row>
    <row r="73" spans="1:23" ht="13.5" customHeight="1">
      <c r="A73" s="124" t="s">
        <v>203</v>
      </c>
      <c r="B73" s="125" t="s">
        <v>145</v>
      </c>
      <c r="C73" s="126">
        <f t="shared" si="21"/>
        <v>289</v>
      </c>
      <c r="D73" s="127">
        <v>81</v>
      </c>
      <c r="E73" s="128">
        <v>208</v>
      </c>
      <c r="F73" s="126">
        <f>SUM(G73:M73)</f>
        <v>253</v>
      </c>
      <c r="G73" s="128">
        <v>9</v>
      </c>
      <c r="H73" s="128">
        <v>185</v>
      </c>
      <c r="I73" s="128">
        <v>2</v>
      </c>
      <c r="J73" s="128">
        <v>20</v>
      </c>
      <c r="K73" s="128">
        <v>9</v>
      </c>
      <c r="L73" s="128">
        <v>28</v>
      </c>
      <c r="M73" s="128">
        <v>0</v>
      </c>
      <c r="N73" s="129">
        <f t="shared" si="10"/>
        <v>36</v>
      </c>
      <c r="O73" s="130">
        <v>0</v>
      </c>
      <c r="P73" s="130">
        <v>0</v>
      </c>
      <c r="Q73" s="130">
        <v>2</v>
      </c>
      <c r="R73" s="130">
        <v>34</v>
      </c>
      <c r="S73" s="120">
        <f t="shared" si="2"/>
        <v>64</v>
      </c>
      <c r="T73" s="114">
        <f t="shared" si="3"/>
        <v>0.8893280632411067</v>
      </c>
      <c r="U73" s="115"/>
      <c r="V73" s="115"/>
      <c r="W73" s="115"/>
    </row>
    <row r="74" spans="1:23" ht="13.5" customHeight="1">
      <c r="A74" s="124" t="s">
        <v>204</v>
      </c>
      <c r="B74" s="77" t="s">
        <v>147</v>
      </c>
      <c r="C74" s="126">
        <f t="shared" si="21"/>
        <v>291</v>
      </c>
      <c r="D74" s="127">
        <v>114</v>
      </c>
      <c r="E74" s="128">
        <v>177</v>
      </c>
      <c r="F74" s="126">
        <f>G74+H74+I74+J74+K74+L74+M74</f>
        <v>225</v>
      </c>
      <c r="G74" s="128">
        <v>12</v>
      </c>
      <c r="H74" s="128">
        <v>171</v>
      </c>
      <c r="I74" s="128">
        <v>3</v>
      </c>
      <c r="J74" s="128">
        <v>12</v>
      </c>
      <c r="K74" s="128">
        <v>11</v>
      </c>
      <c r="L74" s="128">
        <v>16</v>
      </c>
      <c r="M74" s="128">
        <v>0</v>
      </c>
      <c r="N74" s="129">
        <f t="shared" si="10"/>
        <v>66</v>
      </c>
      <c r="O74" s="130">
        <v>0</v>
      </c>
      <c r="P74" s="130">
        <v>0</v>
      </c>
      <c r="Q74" s="130">
        <v>13</v>
      </c>
      <c r="R74" s="130">
        <v>53</v>
      </c>
      <c r="S74" s="120">
        <f t="shared" si="2"/>
        <v>82</v>
      </c>
      <c r="T74" s="114">
        <f t="shared" si="3"/>
        <v>0.9288888888888889</v>
      </c>
      <c r="U74" s="115"/>
      <c r="V74" s="115"/>
      <c r="W74" s="115"/>
    </row>
    <row r="75" spans="1:23" s="123" customFormat="1" ht="13.5" customHeight="1">
      <c r="A75" s="117" t="s">
        <v>148</v>
      </c>
      <c r="B75" s="134" t="s">
        <v>205</v>
      </c>
      <c r="C75" s="135">
        <f t="shared" si="21"/>
        <v>1027</v>
      </c>
      <c r="D75" s="135">
        <f>SUM(D76:D80)</f>
        <v>173</v>
      </c>
      <c r="E75" s="135">
        <f>SUM(E76:E80)</f>
        <v>854</v>
      </c>
      <c r="F75" s="135">
        <f aca="true" t="shared" si="22" ref="F75:F80">SUM(G75:M75)</f>
        <v>944</v>
      </c>
      <c r="G75" s="135">
        <f>SUM(G76:G80)</f>
        <v>12</v>
      </c>
      <c r="H75" s="135">
        <f aca="true" t="shared" si="23" ref="H75:M75">SUM(H76:H80)</f>
        <v>813</v>
      </c>
      <c r="I75" s="135">
        <f t="shared" si="23"/>
        <v>6</v>
      </c>
      <c r="J75" s="135">
        <f t="shared" si="23"/>
        <v>26</v>
      </c>
      <c r="K75" s="135">
        <f t="shared" si="23"/>
        <v>11</v>
      </c>
      <c r="L75" s="135">
        <f t="shared" si="23"/>
        <v>71</v>
      </c>
      <c r="M75" s="135">
        <f t="shared" si="23"/>
        <v>5</v>
      </c>
      <c r="N75" s="129">
        <f t="shared" si="10"/>
        <v>83</v>
      </c>
      <c r="O75" s="141">
        <f>SUM(O76:O80)</f>
        <v>4</v>
      </c>
      <c r="P75" s="141">
        <f>SUM(P76:P80)</f>
        <v>0</v>
      </c>
      <c r="Q75" s="141">
        <f>SUM(Q76:Q80)</f>
        <v>3</v>
      </c>
      <c r="R75" s="141">
        <f>SUM(R76:R80)</f>
        <v>76</v>
      </c>
      <c r="S75" s="120">
        <f t="shared" si="2"/>
        <v>159</v>
      </c>
      <c r="T75" s="114">
        <f t="shared" si="3"/>
        <v>0.9194915254237288</v>
      </c>
      <c r="U75" s="121"/>
      <c r="V75" s="121"/>
      <c r="W75" s="121"/>
    </row>
    <row r="76" spans="1:23" ht="13.5" customHeight="1" hidden="1">
      <c r="A76" s="124" t="s">
        <v>206</v>
      </c>
      <c r="B76" s="125" t="s">
        <v>151</v>
      </c>
      <c r="C76" s="126">
        <f t="shared" si="21"/>
        <v>0</v>
      </c>
      <c r="D76" s="127">
        <v>0</v>
      </c>
      <c r="E76" s="128">
        <v>0</v>
      </c>
      <c r="F76" s="126">
        <f t="shared" si="22"/>
        <v>0</v>
      </c>
      <c r="G76" s="128">
        <v>0</v>
      </c>
      <c r="H76" s="128">
        <v>0</v>
      </c>
      <c r="I76" s="128">
        <v>0</v>
      </c>
      <c r="J76" s="128">
        <v>0</v>
      </c>
      <c r="K76" s="128">
        <v>0</v>
      </c>
      <c r="L76" s="128">
        <v>0</v>
      </c>
      <c r="M76" s="128">
        <v>0</v>
      </c>
      <c r="N76" s="129">
        <f t="shared" si="10"/>
        <v>0</v>
      </c>
      <c r="O76" s="130">
        <v>0</v>
      </c>
      <c r="P76" s="130">
        <v>0</v>
      </c>
      <c r="Q76" s="130">
        <v>0</v>
      </c>
      <c r="R76" s="130"/>
      <c r="S76" s="120">
        <f t="shared" si="2"/>
        <v>0</v>
      </c>
      <c r="T76" s="114" t="e">
        <f t="shared" si="3"/>
        <v>#DIV/0!</v>
      </c>
      <c r="U76" s="115"/>
      <c r="V76" s="115"/>
      <c r="W76" s="115"/>
    </row>
    <row r="77" spans="1:23" ht="13.5" customHeight="1">
      <c r="A77" s="124" t="s">
        <v>152</v>
      </c>
      <c r="B77" s="125" t="s">
        <v>153</v>
      </c>
      <c r="C77" s="126">
        <f t="shared" si="21"/>
        <v>249</v>
      </c>
      <c r="D77" s="127">
        <v>27</v>
      </c>
      <c r="E77" s="128">
        <v>222</v>
      </c>
      <c r="F77" s="126">
        <f t="shared" si="22"/>
        <v>240</v>
      </c>
      <c r="G77" s="128">
        <v>0</v>
      </c>
      <c r="H77" s="128">
        <v>212</v>
      </c>
      <c r="I77" s="128">
        <v>0</v>
      </c>
      <c r="J77" s="128">
        <v>9</v>
      </c>
      <c r="K77" s="128">
        <v>5</v>
      </c>
      <c r="L77" s="128">
        <v>9</v>
      </c>
      <c r="M77" s="128">
        <v>5</v>
      </c>
      <c r="N77" s="129">
        <f t="shared" si="10"/>
        <v>9</v>
      </c>
      <c r="O77" s="130">
        <v>0</v>
      </c>
      <c r="P77" s="130">
        <v>0</v>
      </c>
      <c r="Q77" s="130">
        <v>0</v>
      </c>
      <c r="R77" s="130">
        <v>9</v>
      </c>
      <c r="S77" s="120">
        <f>SUM(L77:M77,N77)</f>
        <v>23</v>
      </c>
      <c r="T77" s="114">
        <f>SUM(G77:K77)/F77</f>
        <v>0.9416666666666667</v>
      </c>
      <c r="U77" s="115"/>
      <c r="V77" s="115"/>
      <c r="W77" s="115"/>
    </row>
    <row r="78" spans="1:23" ht="13.5" customHeight="1">
      <c r="A78" s="124" t="s">
        <v>207</v>
      </c>
      <c r="B78" s="125" t="s">
        <v>155</v>
      </c>
      <c r="C78" s="126">
        <f t="shared" si="21"/>
        <v>365</v>
      </c>
      <c r="D78" s="127">
        <v>87</v>
      </c>
      <c r="E78" s="128">
        <v>278</v>
      </c>
      <c r="F78" s="126">
        <f t="shared" si="22"/>
        <v>351</v>
      </c>
      <c r="G78" s="128">
        <v>4</v>
      </c>
      <c r="H78" s="128">
        <v>310</v>
      </c>
      <c r="I78" s="128">
        <v>1</v>
      </c>
      <c r="J78" s="128">
        <v>10</v>
      </c>
      <c r="K78" s="128">
        <v>0</v>
      </c>
      <c r="L78" s="128">
        <v>26</v>
      </c>
      <c r="M78" s="128">
        <v>0</v>
      </c>
      <c r="N78" s="129">
        <f t="shared" si="10"/>
        <v>14</v>
      </c>
      <c r="O78" s="130">
        <v>0</v>
      </c>
      <c r="P78" s="130">
        <v>0</v>
      </c>
      <c r="Q78" s="130">
        <v>0</v>
      </c>
      <c r="R78" s="130">
        <v>14</v>
      </c>
      <c r="S78" s="120">
        <f>SUM(L78:M78,N78)</f>
        <v>40</v>
      </c>
      <c r="T78" s="114">
        <f>SUM(G78:K78)/F78</f>
        <v>0.9259259259259259</v>
      </c>
      <c r="U78" s="115"/>
      <c r="V78" s="115"/>
      <c r="W78" s="115"/>
    </row>
    <row r="79" spans="1:23" ht="13.5" customHeight="1">
      <c r="A79" s="124" t="s">
        <v>154</v>
      </c>
      <c r="B79" s="125" t="s">
        <v>159</v>
      </c>
      <c r="C79" s="126">
        <f t="shared" si="21"/>
        <v>181</v>
      </c>
      <c r="D79" s="127">
        <v>30</v>
      </c>
      <c r="E79" s="128">
        <v>151</v>
      </c>
      <c r="F79" s="126">
        <f t="shared" si="22"/>
        <v>158</v>
      </c>
      <c r="G79" s="128">
        <v>5</v>
      </c>
      <c r="H79" s="128">
        <v>133</v>
      </c>
      <c r="I79" s="128">
        <v>0</v>
      </c>
      <c r="J79" s="128">
        <v>0</v>
      </c>
      <c r="K79" s="128">
        <v>3</v>
      </c>
      <c r="L79" s="128">
        <v>17</v>
      </c>
      <c r="M79" s="128">
        <v>0</v>
      </c>
      <c r="N79" s="129">
        <f t="shared" si="10"/>
        <v>23</v>
      </c>
      <c r="O79" s="130">
        <v>2</v>
      </c>
      <c r="P79" s="130">
        <v>0</v>
      </c>
      <c r="Q79" s="130">
        <v>2</v>
      </c>
      <c r="R79" s="130">
        <v>19</v>
      </c>
      <c r="S79" s="120">
        <f>SUM(L79:M79,N79)</f>
        <v>40</v>
      </c>
      <c r="T79" s="114">
        <f>SUM(G79:K79)/F79</f>
        <v>0.8924050632911392</v>
      </c>
      <c r="U79" s="115"/>
      <c r="V79" s="115"/>
      <c r="W79" s="115"/>
    </row>
    <row r="80" spans="1:23" ht="13.5" customHeight="1">
      <c r="A80" s="124" t="s">
        <v>208</v>
      </c>
      <c r="B80" s="125" t="s">
        <v>157</v>
      </c>
      <c r="C80" s="126">
        <f t="shared" si="21"/>
        <v>232</v>
      </c>
      <c r="D80" s="127">
        <v>29</v>
      </c>
      <c r="E80" s="128">
        <v>203</v>
      </c>
      <c r="F80" s="126">
        <f t="shared" si="22"/>
        <v>195</v>
      </c>
      <c r="G80" s="128">
        <v>3</v>
      </c>
      <c r="H80" s="128">
        <v>158</v>
      </c>
      <c r="I80" s="128">
        <v>5</v>
      </c>
      <c r="J80" s="128">
        <v>7</v>
      </c>
      <c r="K80" s="128">
        <v>3</v>
      </c>
      <c r="L80" s="128">
        <v>19</v>
      </c>
      <c r="M80" s="128">
        <v>0</v>
      </c>
      <c r="N80" s="129">
        <f t="shared" si="10"/>
        <v>37</v>
      </c>
      <c r="O80" s="130">
        <v>2</v>
      </c>
      <c r="P80" s="130">
        <v>0</v>
      </c>
      <c r="Q80" s="130">
        <v>1</v>
      </c>
      <c r="R80" s="130">
        <v>34</v>
      </c>
      <c r="S80" s="120">
        <f>SUM(L80:M80,N80)</f>
        <v>56</v>
      </c>
      <c r="T80" s="114">
        <f>SUM(G80:K80)/F80</f>
        <v>0.9025641025641026</v>
      </c>
      <c r="U80" s="115"/>
      <c r="V80" s="115"/>
      <c r="W80" s="115"/>
    </row>
    <row r="81" spans="1:19" s="144" customFormat="1" ht="16.5">
      <c r="A81" s="218" t="s">
        <v>209</v>
      </c>
      <c r="B81" s="219"/>
      <c r="C81" s="219"/>
      <c r="D81" s="219"/>
      <c r="E81" s="219"/>
      <c r="F81" s="142"/>
      <c r="G81" s="143"/>
      <c r="L81" s="145"/>
      <c r="M81" s="145"/>
      <c r="N81" s="145"/>
      <c r="O81" s="146" t="s">
        <v>209</v>
      </c>
      <c r="P81" s="145"/>
      <c r="Q81" s="145"/>
      <c r="R81" s="145"/>
      <c r="S81" s="145"/>
    </row>
    <row r="82" spans="1:20" s="149" customFormat="1" ht="19.5" customHeight="1">
      <c r="A82" s="147"/>
      <c r="B82" s="220" t="s">
        <v>161</v>
      </c>
      <c r="C82" s="220"/>
      <c r="D82" s="220"/>
      <c r="E82" s="220"/>
      <c r="F82" s="148"/>
      <c r="L82" s="221" t="s">
        <v>162</v>
      </c>
      <c r="M82" s="221"/>
      <c r="N82" s="221"/>
      <c r="O82" s="221"/>
      <c r="P82" s="221"/>
      <c r="Q82" s="221"/>
      <c r="R82" s="221"/>
      <c r="S82" s="221"/>
      <c r="T82" s="221"/>
    </row>
    <row r="83" spans="1:22" s="152" customFormat="1" ht="16.5">
      <c r="A83" s="150"/>
      <c r="B83" s="222"/>
      <c r="C83" s="222"/>
      <c r="D83" s="222"/>
      <c r="E83" s="86"/>
      <c r="F83" s="86"/>
      <c r="G83" s="86"/>
      <c r="H83" s="86"/>
      <c r="I83" s="86"/>
      <c r="J83" s="86"/>
      <c r="K83" s="86"/>
      <c r="L83" s="223" t="s">
        <v>163</v>
      </c>
      <c r="M83" s="223"/>
      <c r="N83" s="223"/>
      <c r="O83" s="223"/>
      <c r="P83" s="223"/>
      <c r="Q83" s="223"/>
      <c r="R83" s="223"/>
      <c r="S83" s="223"/>
      <c r="T83" s="223"/>
      <c r="U83" s="151"/>
      <c r="V83" s="151"/>
    </row>
    <row r="84" spans="1:22" ht="15.75">
      <c r="A84" s="85"/>
      <c r="B84" s="85"/>
      <c r="C84" s="85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150"/>
      <c r="R84" s="150"/>
      <c r="S84" s="150"/>
      <c r="T84" s="85"/>
      <c r="U84" s="78"/>
      <c r="V84" s="78"/>
    </row>
    <row r="85" spans="1:22" ht="15.75">
      <c r="A85" s="85"/>
      <c r="B85" s="85"/>
      <c r="C85" s="85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150"/>
      <c r="R85" s="150"/>
      <c r="S85" s="150"/>
      <c r="T85" s="85"/>
      <c r="U85" s="78"/>
      <c r="V85" s="78"/>
    </row>
    <row r="86" spans="1:22" ht="15.75" hidden="1">
      <c r="A86" s="84" t="s">
        <v>210</v>
      </c>
      <c r="B86" s="85"/>
      <c r="C86" s="85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150"/>
      <c r="R86" s="150"/>
      <c r="S86" s="150"/>
      <c r="T86" s="85"/>
      <c r="U86" s="78"/>
      <c r="V86" s="78"/>
    </row>
    <row r="87" spans="1:22" ht="15.75" hidden="1">
      <c r="A87" s="85"/>
      <c r="B87" s="214" t="s">
        <v>211</v>
      </c>
      <c r="C87" s="214"/>
      <c r="D87" s="214"/>
      <c r="E87" s="214"/>
      <c r="F87" s="214"/>
      <c r="G87" s="214"/>
      <c r="H87" s="214"/>
      <c r="I87" s="214"/>
      <c r="J87" s="214"/>
      <c r="K87" s="89"/>
      <c r="L87" s="86"/>
      <c r="M87" s="86"/>
      <c r="N87" s="86"/>
      <c r="O87" s="86"/>
      <c r="P87" s="86"/>
      <c r="Q87" s="150"/>
      <c r="R87" s="150"/>
      <c r="S87" s="150"/>
      <c r="T87" s="85"/>
      <c r="U87" s="78"/>
      <c r="V87" s="78"/>
    </row>
    <row r="88" spans="1:22" ht="15.75" hidden="1">
      <c r="A88" s="85"/>
      <c r="B88" s="214" t="s">
        <v>212</v>
      </c>
      <c r="C88" s="214"/>
      <c r="D88" s="214"/>
      <c r="E88" s="214"/>
      <c r="F88" s="214"/>
      <c r="G88" s="214"/>
      <c r="H88" s="214"/>
      <c r="I88" s="214"/>
      <c r="J88" s="214"/>
      <c r="K88" s="89"/>
      <c r="L88" s="86"/>
      <c r="M88" s="86"/>
      <c r="N88" s="86"/>
      <c r="O88" s="86"/>
      <c r="P88" s="86"/>
      <c r="Q88" s="150"/>
      <c r="R88" s="150"/>
      <c r="S88" s="150"/>
      <c r="T88" s="85"/>
      <c r="U88" s="78"/>
      <c r="V88" s="78"/>
    </row>
    <row r="89" spans="1:22" ht="15.75" hidden="1">
      <c r="A89" s="85"/>
      <c r="B89" s="214" t="s">
        <v>213</v>
      </c>
      <c r="C89" s="214"/>
      <c r="D89" s="214"/>
      <c r="E89" s="214"/>
      <c r="F89" s="214"/>
      <c r="G89" s="214"/>
      <c r="H89" s="214"/>
      <c r="I89" s="214"/>
      <c r="J89" s="214"/>
      <c r="K89" s="214"/>
      <c r="L89" s="86"/>
      <c r="M89" s="86"/>
      <c r="N89" s="86"/>
      <c r="O89" s="86"/>
      <c r="P89" s="86"/>
      <c r="Q89" s="150"/>
      <c r="R89" s="150"/>
      <c r="S89" s="150"/>
      <c r="T89" s="85"/>
      <c r="U89" s="78"/>
      <c r="V89" s="78"/>
    </row>
    <row r="90" spans="1:22" ht="15.75" customHeight="1" hidden="1">
      <c r="A90" s="153"/>
      <c r="B90" s="215" t="s">
        <v>214</v>
      </c>
      <c r="C90" s="215"/>
      <c r="D90" s="215"/>
      <c r="E90" s="215"/>
      <c r="F90" s="215"/>
      <c r="G90" s="215"/>
      <c r="H90" s="215"/>
      <c r="I90" s="215"/>
      <c r="J90" s="215"/>
      <c r="K90" s="215"/>
      <c r="L90" s="153"/>
      <c r="M90" s="150"/>
      <c r="N90" s="150"/>
      <c r="O90" s="150"/>
      <c r="P90" s="150"/>
      <c r="Q90" s="150"/>
      <c r="R90" s="150"/>
      <c r="S90" s="150"/>
      <c r="T90" s="85"/>
      <c r="U90" s="78"/>
      <c r="V90" s="78"/>
    </row>
    <row r="91" spans="1:22" ht="15.75" customHeight="1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0"/>
      <c r="N91" s="150"/>
      <c r="O91" s="150"/>
      <c r="P91" s="150"/>
      <c r="Q91" s="150"/>
      <c r="R91" s="150"/>
      <c r="S91" s="150"/>
      <c r="T91" s="85"/>
      <c r="U91" s="78"/>
      <c r="V91" s="78"/>
    </row>
    <row r="92" spans="1:22" ht="15.75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0"/>
      <c r="N92" s="150"/>
      <c r="O92" s="150"/>
      <c r="P92" s="150"/>
      <c r="Q92" s="150"/>
      <c r="R92" s="150"/>
      <c r="S92" s="150"/>
      <c r="T92" s="85"/>
      <c r="U92" s="78"/>
      <c r="V92" s="78"/>
    </row>
    <row r="93" spans="1:22" ht="15.75">
      <c r="A93" s="85"/>
      <c r="B93" s="85"/>
      <c r="C93" s="85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85"/>
      <c r="U93" s="78"/>
      <c r="V93" s="78"/>
    </row>
    <row r="94" spans="1:22" ht="15.75">
      <c r="A94" s="85"/>
      <c r="B94" s="85"/>
      <c r="C94" s="85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85"/>
      <c r="U94" s="78"/>
      <c r="V94" s="78"/>
    </row>
    <row r="95" spans="1:22" ht="15.75">
      <c r="A95" s="85"/>
      <c r="B95" s="85"/>
      <c r="C95" s="85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85"/>
      <c r="U95" s="78"/>
      <c r="V95" s="78"/>
    </row>
    <row r="96" spans="1:22" ht="15.75">
      <c r="A96" s="85"/>
      <c r="B96" s="85"/>
      <c r="C96" s="85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85"/>
      <c r="U96" s="78"/>
      <c r="V96" s="78"/>
    </row>
    <row r="97" spans="1:24" ht="15.75">
      <c r="A97" s="85"/>
      <c r="B97" s="85"/>
      <c r="C97" s="85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85"/>
      <c r="U97" s="85"/>
      <c r="V97" s="85"/>
      <c r="W97" s="154"/>
      <c r="X97" s="154"/>
    </row>
    <row r="98" spans="1:24" ht="15.75">
      <c r="A98" s="85"/>
      <c r="B98" s="85"/>
      <c r="C98" s="85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85"/>
      <c r="U98" s="85"/>
      <c r="V98" s="85"/>
      <c r="W98" s="154"/>
      <c r="X98" s="154"/>
    </row>
    <row r="99" spans="1:24" ht="15.75">
      <c r="A99" s="85"/>
      <c r="B99" s="85"/>
      <c r="C99" s="85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85"/>
      <c r="U99" s="85"/>
      <c r="V99" s="85"/>
      <c r="W99" s="154"/>
      <c r="X99" s="154"/>
    </row>
    <row r="100" spans="1:24" ht="14.25" customHeight="1">
      <c r="A100" s="85"/>
      <c r="B100" s="85"/>
      <c r="C100" s="155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5"/>
      <c r="U100" s="155"/>
      <c r="V100" s="155"/>
      <c r="W100" s="157"/>
      <c r="X100" s="154"/>
    </row>
    <row r="101" spans="1:24" ht="12" customHeight="1">
      <c r="A101" s="85"/>
      <c r="B101" s="85"/>
      <c r="C101" s="155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5"/>
      <c r="U101" s="155"/>
      <c r="V101" s="155"/>
      <c r="W101" s="157"/>
      <c r="X101" s="154"/>
    </row>
    <row r="102" spans="1:24" ht="11.25" customHeight="1">
      <c r="A102" s="85"/>
      <c r="B102" s="85"/>
      <c r="C102" s="155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5"/>
      <c r="U102" s="155"/>
      <c r="V102" s="155"/>
      <c r="W102" s="157"/>
      <c r="X102" s="154"/>
    </row>
    <row r="103" spans="1:24" ht="12.75" customHeight="1">
      <c r="A103" s="85"/>
      <c r="B103" s="85"/>
      <c r="C103" s="155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5"/>
      <c r="U103" s="155"/>
      <c r="V103" s="155"/>
      <c r="W103" s="157"/>
      <c r="X103" s="154"/>
    </row>
    <row r="104" spans="1:24" ht="15" customHeight="1">
      <c r="A104" s="85"/>
      <c r="B104" s="85"/>
      <c r="C104" s="155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5"/>
      <c r="U104" s="155"/>
      <c r="V104" s="155"/>
      <c r="W104" s="157"/>
      <c r="X104" s="154"/>
    </row>
    <row r="105" spans="1:24" ht="15.75" customHeight="1">
      <c r="A105" s="85"/>
      <c r="B105" s="85"/>
      <c r="C105" s="155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5"/>
      <c r="U105" s="155"/>
      <c r="V105" s="155"/>
      <c r="W105" s="157"/>
      <c r="X105" s="154"/>
    </row>
    <row r="106" spans="1:24" ht="14.25" customHeight="1">
      <c r="A106" s="85"/>
      <c r="B106" s="85"/>
      <c r="C106" s="155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5"/>
      <c r="U106" s="155"/>
      <c r="V106" s="155"/>
      <c r="W106" s="157"/>
      <c r="X106" s="154"/>
    </row>
    <row r="107" spans="1:24" ht="12" customHeight="1">
      <c r="A107" s="85"/>
      <c r="B107" s="85"/>
      <c r="C107" s="155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5"/>
      <c r="U107" s="155"/>
      <c r="V107" s="155"/>
      <c r="W107" s="157"/>
      <c r="X107" s="154"/>
    </row>
    <row r="108" spans="1:24" ht="12.75" customHeight="1">
      <c r="A108" s="85"/>
      <c r="B108" s="85"/>
      <c r="C108" s="155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5"/>
      <c r="U108" s="155"/>
      <c r="V108" s="155"/>
      <c r="W108" s="157"/>
      <c r="X108" s="154"/>
    </row>
    <row r="109" spans="1:24" ht="15" customHeight="1">
      <c r="A109" s="85"/>
      <c r="B109" s="85"/>
      <c r="C109" s="155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5"/>
      <c r="U109" s="155"/>
      <c r="V109" s="155"/>
      <c r="W109" s="157"/>
      <c r="X109" s="154"/>
    </row>
    <row r="110" spans="1:24" ht="13.5" customHeight="1">
      <c r="A110" s="85"/>
      <c r="B110" s="85"/>
      <c r="C110" s="155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5"/>
      <c r="U110" s="155"/>
      <c r="V110" s="155"/>
      <c r="W110" s="157"/>
      <c r="X110" s="154"/>
    </row>
    <row r="111" spans="1:24" ht="15.75">
      <c r="A111" s="85"/>
      <c r="B111" s="85"/>
      <c r="C111" s="85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85"/>
      <c r="U111" s="85"/>
      <c r="V111" s="85"/>
      <c r="W111" s="154"/>
      <c r="X111" s="154"/>
    </row>
    <row r="112" spans="1:22" ht="15.75">
      <c r="A112" s="85"/>
      <c r="B112" s="85"/>
      <c r="C112" s="85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85"/>
      <c r="U112" s="78"/>
      <c r="V112" s="78"/>
    </row>
    <row r="113" spans="1:22" ht="15.75">
      <c r="A113" s="85"/>
      <c r="B113" s="85"/>
      <c r="C113" s="85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85"/>
      <c r="U113" s="78"/>
      <c r="V113" s="78"/>
    </row>
    <row r="114" spans="1:22" ht="15.75">
      <c r="A114" s="85"/>
      <c r="B114" s="85"/>
      <c r="C114" s="85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85"/>
      <c r="U114" s="78"/>
      <c r="V114" s="78"/>
    </row>
    <row r="115" spans="1:22" ht="15.75">
      <c r="A115" s="85"/>
      <c r="B115" s="85"/>
      <c r="C115" s="85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85"/>
      <c r="U115" s="78"/>
      <c r="V115" s="78"/>
    </row>
    <row r="116" spans="1:22" ht="15.75">
      <c r="A116" s="85"/>
      <c r="B116" s="85"/>
      <c r="C116" s="85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85"/>
      <c r="U116" s="78"/>
      <c r="V116" s="78"/>
    </row>
    <row r="117" spans="1:22" ht="15.75">
      <c r="A117" s="85"/>
      <c r="B117" s="85"/>
      <c r="C117" s="85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85"/>
      <c r="U117" s="78"/>
      <c r="V117" s="78"/>
    </row>
    <row r="118" spans="1:22" ht="15.75">
      <c r="A118" s="85"/>
      <c r="B118" s="85"/>
      <c r="C118" s="85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85"/>
      <c r="U118" s="78"/>
      <c r="V118" s="78"/>
    </row>
    <row r="119" spans="1:22" ht="15.75">
      <c r="A119" s="85"/>
      <c r="B119" s="85"/>
      <c r="C119" s="85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85"/>
      <c r="U119" s="78"/>
      <c r="V119" s="78"/>
    </row>
    <row r="120" spans="1:22" ht="15.75">
      <c r="A120" s="85"/>
      <c r="B120" s="85"/>
      <c r="C120" s="85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85"/>
      <c r="U120" s="78"/>
      <c r="V120" s="78"/>
    </row>
    <row r="121" spans="1:22" ht="15.75">
      <c r="A121" s="85"/>
      <c r="B121" s="85"/>
      <c r="C121" s="85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85"/>
      <c r="U121" s="78"/>
      <c r="V121" s="78"/>
    </row>
    <row r="122" spans="1:22" ht="15.75">
      <c r="A122" s="85"/>
      <c r="B122" s="85"/>
      <c r="C122" s="85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85"/>
      <c r="U122" s="78"/>
      <c r="V122" s="78"/>
    </row>
    <row r="123" spans="1:22" ht="15.75">
      <c r="A123" s="85"/>
      <c r="B123" s="85"/>
      <c r="C123" s="85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85"/>
      <c r="U123" s="78"/>
      <c r="V123" s="78"/>
    </row>
    <row r="124" spans="1:22" ht="15.75">
      <c r="A124" s="85"/>
      <c r="B124" s="85"/>
      <c r="C124" s="85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85"/>
      <c r="U124" s="78"/>
      <c r="V124" s="78"/>
    </row>
    <row r="125" spans="1:22" ht="15.75">
      <c r="A125" s="85"/>
      <c r="B125" s="85"/>
      <c r="C125" s="85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85"/>
      <c r="U125" s="78"/>
      <c r="V125" s="78"/>
    </row>
    <row r="126" spans="1:22" ht="15.75">
      <c r="A126" s="85"/>
      <c r="B126" s="85"/>
      <c r="C126" s="85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85"/>
      <c r="U126" s="78"/>
      <c r="V126" s="78"/>
    </row>
    <row r="127" spans="1:22" ht="15.75">
      <c r="A127" s="85"/>
      <c r="B127" s="85"/>
      <c r="C127" s="85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85"/>
      <c r="U127" s="78"/>
      <c r="V127" s="78"/>
    </row>
    <row r="128" spans="1:22" ht="15.75">
      <c r="A128" s="85"/>
      <c r="B128" s="85"/>
      <c r="C128" s="85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85"/>
      <c r="U128" s="78"/>
      <c r="V128" s="78"/>
    </row>
    <row r="129" spans="1:22" ht="15.75">
      <c r="A129" s="85"/>
      <c r="B129" s="85"/>
      <c r="C129" s="85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85"/>
      <c r="U129" s="78"/>
      <c r="V129" s="78"/>
    </row>
    <row r="130" spans="1:20" ht="15.75">
      <c r="A130" s="154"/>
      <c r="B130" s="154"/>
      <c r="C130" s="154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4"/>
    </row>
    <row r="131" spans="1:20" ht="15.75">
      <c r="A131" s="154"/>
      <c r="B131" s="154"/>
      <c r="C131" s="154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4"/>
    </row>
    <row r="132" spans="1:20" ht="15.75">
      <c r="A132" s="154"/>
      <c r="B132" s="154"/>
      <c r="C132" s="154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4"/>
    </row>
    <row r="133" spans="1:20" ht="15.75">
      <c r="A133" s="154"/>
      <c r="B133" s="154"/>
      <c r="C133" s="154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4"/>
    </row>
    <row r="134" spans="1:20" ht="15.75">
      <c r="A134" s="154"/>
      <c r="B134" s="154"/>
      <c r="C134" s="154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4"/>
    </row>
    <row r="135" spans="1:20" ht="15.75">
      <c r="A135" s="154"/>
      <c r="B135" s="154"/>
      <c r="C135" s="154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4"/>
    </row>
    <row r="136" spans="1:20" ht="15.75">
      <c r="A136" s="154"/>
      <c r="B136" s="154"/>
      <c r="C136" s="154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4"/>
    </row>
    <row r="137" spans="1:20" ht="15.75">
      <c r="A137" s="154"/>
      <c r="B137" s="154"/>
      <c r="C137" s="154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4"/>
    </row>
    <row r="138" spans="1:20" ht="15.75">
      <c r="A138" s="154"/>
      <c r="B138" s="154"/>
      <c r="C138" s="154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4"/>
    </row>
    <row r="139" spans="1:20" ht="15.75">
      <c r="A139" s="154"/>
      <c r="B139" s="154"/>
      <c r="C139" s="154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4"/>
    </row>
    <row r="140" spans="1:20" ht="15.75">
      <c r="A140" s="154"/>
      <c r="B140" s="154"/>
      <c r="C140" s="154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4"/>
    </row>
    <row r="141" spans="1:20" ht="15.75">
      <c r="A141" s="154"/>
      <c r="B141" s="154"/>
      <c r="C141" s="154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4"/>
    </row>
    <row r="142" spans="1:20" ht="15.75">
      <c r="A142" s="154"/>
      <c r="B142" s="154"/>
      <c r="C142" s="154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4"/>
    </row>
    <row r="143" spans="1:20" ht="15.75">
      <c r="A143" s="154"/>
      <c r="B143" s="154"/>
      <c r="C143" s="154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4"/>
    </row>
    <row r="144" spans="1:20" ht="15.75">
      <c r="A144" s="154"/>
      <c r="B144" s="154"/>
      <c r="C144" s="154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4"/>
    </row>
    <row r="145" spans="1:20" ht="15.75">
      <c r="A145" s="154"/>
      <c r="B145" s="154"/>
      <c r="C145" s="154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4"/>
    </row>
    <row r="146" spans="1:20" ht="15.75">
      <c r="A146" s="154"/>
      <c r="B146" s="154"/>
      <c r="C146" s="154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4"/>
    </row>
    <row r="147" spans="1:20" ht="15.75">
      <c r="A147" s="154"/>
      <c r="B147" s="154"/>
      <c r="C147" s="154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4"/>
    </row>
    <row r="148" spans="1:20" ht="15.75">
      <c r="A148" s="154"/>
      <c r="B148" s="154"/>
      <c r="C148" s="154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4"/>
    </row>
    <row r="149" spans="1:20" ht="15.75">
      <c r="A149" s="154"/>
      <c r="B149" s="154"/>
      <c r="C149" s="154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4"/>
    </row>
    <row r="150" spans="1:20" ht="15.75">
      <c r="A150" s="154"/>
      <c r="B150" s="154"/>
      <c r="C150" s="154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4"/>
    </row>
    <row r="151" spans="1:20" ht="15.75">
      <c r="A151" s="154"/>
      <c r="B151" s="154"/>
      <c r="C151" s="154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4"/>
    </row>
    <row r="152" spans="1:20" ht="15.75">
      <c r="A152" s="154"/>
      <c r="B152" s="154"/>
      <c r="C152" s="154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4"/>
    </row>
    <row r="153" spans="1:20" ht="15.75">
      <c r="A153" s="154"/>
      <c r="B153" s="154"/>
      <c r="C153" s="154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4"/>
    </row>
    <row r="154" spans="1:20" ht="15.75">
      <c r="A154" s="154"/>
      <c r="B154" s="154"/>
      <c r="C154" s="154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4"/>
    </row>
    <row r="155" spans="1:20" ht="15.75">
      <c r="A155" s="154"/>
      <c r="B155" s="154"/>
      <c r="C155" s="154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4"/>
    </row>
    <row r="156" spans="1:20" ht="15.75">
      <c r="A156" s="154"/>
      <c r="B156" s="154"/>
      <c r="C156" s="154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4"/>
    </row>
    <row r="157" spans="1:20" ht="15.75">
      <c r="A157" s="154"/>
      <c r="B157" s="154"/>
      <c r="C157" s="154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4"/>
    </row>
    <row r="158" spans="1:20" ht="15.75">
      <c r="A158" s="154"/>
      <c r="B158" s="154"/>
      <c r="C158" s="154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4"/>
    </row>
    <row r="159" spans="1:20" ht="15.75">
      <c r="A159" s="154"/>
      <c r="B159" s="154"/>
      <c r="C159" s="154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4"/>
    </row>
    <row r="160" spans="1:20" ht="15.75">
      <c r="A160" s="154"/>
      <c r="B160" s="154"/>
      <c r="C160" s="154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4"/>
    </row>
    <row r="161" spans="1:20" ht="15.75">
      <c r="A161" s="154"/>
      <c r="B161" s="154"/>
      <c r="C161" s="154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4"/>
    </row>
    <row r="162" spans="1:20" ht="15.75">
      <c r="A162" s="154"/>
      <c r="B162" s="154"/>
      <c r="C162" s="154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4"/>
    </row>
    <row r="163" spans="1:20" ht="15.75">
      <c r="A163" s="154"/>
      <c r="B163" s="154"/>
      <c r="C163" s="154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4"/>
    </row>
    <row r="164" spans="1:20" ht="15.75">
      <c r="A164" s="154"/>
      <c r="B164" s="154"/>
      <c r="C164" s="154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4"/>
    </row>
    <row r="165" spans="1:20" ht="15.75">
      <c r="A165" s="154"/>
      <c r="B165" s="154"/>
      <c r="C165" s="154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4"/>
    </row>
    <row r="166" spans="1:20" ht="15.75">
      <c r="A166" s="154"/>
      <c r="B166" s="154"/>
      <c r="C166" s="154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4"/>
    </row>
    <row r="167" spans="1:20" ht="15.75">
      <c r="A167" s="154"/>
      <c r="B167" s="154"/>
      <c r="C167" s="154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4"/>
    </row>
    <row r="168" spans="1:20" ht="15.75">
      <c r="A168" s="154"/>
      <c r="B168" s="154"/>
      <c r="C168" s="154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4"/>
    </row>
    <row r="169" spans="1:20" ht="15.75">
      <c r="A169" s="154"/>
      <c r="B169" s="154"/>
      <c r="C169" s="154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4"/>
    </row>
    <row r="170" spans="1:20" ht="15.75">
      <c r="A170" s="154"/>
      <c r="B170" s="154"/>
      <c r="C170" s="154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4"/>
    </row>
    <row r="171" spans="1:20" ht="15.75">
      <c r="A171" s="154"/>
      <c r="B171" s="154"/>
      <c r="C171" s="154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4"/>
    </row>
    <row r="172" spans="1:20" ht="15.75">
      <c r="A172" s="154"/>
      <c r="B172" s="154"/>
      <c r="C172" s="154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4"/>
    </row>
    <row r="173" spans="1:20" ht="15.75">
      <c r="A173" s="154"/>
      <c r="B173" s="154"/>
      <c r="C173" s="154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4"/>
    </row>
    <row r="174" spans="1:20" ht="15.75">
      <c r="A174" s="154"/>
      <c r="B174" s="154"/>
      <c r="C174" s="154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4"/>
    </row>
    <row r="175" spans="1:20" ht="15.75">
      <c r="A175" s="154"/>
      <c r="B175" s="154"/>
      <c r="C175" s="154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4"/>
    </row>
    <row r="176" spans="1:20" ht="15.75">
      <c r="A176" s="154"/>
      <c r="B176" s="154"/>
      <c r="C176" s="154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4"/>
    </row>
    <row r="177" spans="1:20" ht="15.75">
      <c r="A177" s="154"/>
      <c r="B177" s="154"/>
      <c r="C177" s="154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4"/>
    </row>
    <row r="178" spans="1:20" ht="15.75">
      <c r="A178" s="154"/>
      <c r="B178" s="154"/>
      <c r="C178" s="154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4"/>
    </row>
    <row r="179" spans="1:20" ht="15.75">
      <c r="A179" s="154"/>
      <c r="B179" s="154"/>
      <c r="C179" s="154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4"/>
    </row>
    <row r="180" spans="1:20" ht="15.75">
      <c r="A180" s="154"/>
      <c r="B180" s="154"/>
      <c r="C180" s="154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4"/>
    </row>
    <row r="181" spans="1:20" ht="15.75">
      <c r="A181" s="154"/>
      <c r="B181" s="154"/>
      <c r="C181" s="154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4"/>
    </row>
    <row r="182" spans="1:20" ht="15.75">
      <c r="A182" s="154"/>
      <c r="B182" s="154"/>
      <c r="C182" s="154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4"/>
    </row>
    <row r="183" spans="1:20" ht="15.75">
      <c r="A183" s="154"/>
      <c r="B183" s="154"/>
      <c r="C183" s="154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4"/>
    </row>
    <row r="184" spans="1:20" ht="15.75">
      <c r="A184" s="154"/>
      <c r="B184" s="154"/>
      <c r="C184" s="154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4"/>
    </row>
    <row r="185" spans="1:20" ht="15.75">
      <c r="A185" s="154"/>
      <c r="B185" s="154"/>
      <c r="C185" s="154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4"/>
    </row>
    <row r="186" spans="1:20" ht="15.75">
      <c r="A186" s="154"/>
      <c r="B186" s="154"/>
      <c r="C186" s="154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4"/>
    </row>
    <row r="187" spans="1:20" ht="15.75">
      <c r="A187" s="154"/>
      <c r="B187" s="154"/>
      <c r="C187" s="154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4"/>
    </row>
    <row r="188" spans="1:20" ht="15.75">
      <c r="A188" s="154"/>
      <c r="B188" s="154"/>
      <c r="C188" s="154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4"/>
    </row>
    <row r="189" spans="1:20" ht="15.75">
      <c r="A189" s="154"/>
      <c r="B189" s="154"/>
      <c r="C189" s="154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4"/>
    </row>
    <row r="190" spans="1:20" ht="15.75">
      <c r="A190" s="154"/>
      <c r="B190" s="154"/>
      <c r="C190" s="154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4"/>
    </row>
    <row r="191" spans="1:20" ht="15.75">
      <c r="A191" s="154"/>
      <c r="B191" s="154"/>
      <c r="C191" s="154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4"/>
    </row>
    <row r="192" spans="1:20" ht="15.75">
      <c r="A192" s="154"/>
      <c r="B192" s="154"/>
      <c r="C192" s="154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4"/>
    </row>
    <row r="193" spans="1:20" ht="15.75">
      <c r="A193" s="154"/>
      <c r="B193" s="154"/>
      <c r="C193" s="154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4"/>
    </row>
    <row r="194" spans="1:20" ht="15.75">
      <c r="A194" s="154"/>
      <c r="B194" s="154"/>
      <c r="C194" s="154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4"/>
    </row>
    <row r="195" spans="1:20" ht="15.75">
      <c r="A195" s="154"/>
      <c r="B195" s="154"/>
      <c r="C195" s="154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4"/>
    </row>
    <row r="196" spans="1:20" ht="15.75">
      <c r="A196" s="154"/>
      <c r="B196" s="154"/>
      <c r="C196" s="154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4"/>
    </row>
    <row r="197" spans="1:20" ht="15.75">
      <c r="A197" s="154"/>
      <c r="B197" s="154"/>
      <c r="C197" s="154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4"/>
    </row>
    <row r="198" spans="1:20" ht="15.75">
      <c r="A198" s="154"/>
      <c r="B198" s="154"/>
      <c r="C198" s="154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4"/>
    </row>
    <row r="199" spans="1:20" ht="15.75">
      <c r="A199" s="154"/>
      <c r="B199" s="154"/>
      <c r="C199" s="154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4"/>
    </row>
    <row r="200" spans="1:20" ht="15.75">
      <c r="A200" s="154"/>
      <c r="B200" s="154"/>
      <c r="C200" s="154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4"/>
    </row>
    <row r="201" spans="1:20" ht="15.75">
      <c r="A201" s="154"/>
      <c r="B201" s="154"/>
      <c r="C201" s="154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4"/>
    </row>
    <row r="202" spans="1:20" ht="15.75">
      <c r="A202" s="154"/>
      <c r="B202" s="154"/>
      <c r="C202" s="154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4"/>
    </row>
    <row r="203" spans="1:20" ht="15.75">
      <c r="A203" s="154"/>
      <c r="B203" s="154"/>
      <c r="C203" s="154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4"/>
    </row>
    <row r="204" spans="1:20" ht="15.75">
      <c r="A204" s="154"/>
      <c r="B204" s="154"/>
      <c r="C204" s="154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4"/>
    </row>
    <row r="205" spans="1:20" ht="15.75">
      <c r="A205" s="154"/>
      <c r="B205" s="154"/>
      <c r="C205" s="154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4"/>
    </row>
    <row r="206" spans="1:20" ht="15.75">
      <c r="A206" s="154"/>
      <c r="B206" s="154"/>
      <c r="C206" s="154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4"/>
    </row>
    <row r="207" spans="1:20" ht="15.75">
      <c r="A207" s="154"/>
      <c r="B207" s="154"/>
      <c r="C207" s="154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4"/>
    </row>
  </sheetData>
  <sheetProtection/>
  <mergeCells count="43">
    <mergeCell ref="A2:D2"/>
    <mergeCell ref="E2:O2"/>
    <mergeCell ref="P2:T2"/>
    <mergeCell ref="A3:D3"/>
    <mergeCell ref="E3:O3"/>
    <mergeCell ref="P4:T4"/>
    <mergeCell ref="A6:B10"/>
    <mergeCell ref="C6:E6"/>
    <mergeCell ref="F6:Q6"/>
    <mergeCell ref="R6:R10"/>
    <mergeCell ref="S6:S10"/>
    <mergeCell ref="T6:T10"/>
    <mergeCell ref="C7:C10"/>
    <mergeCell ref="D7:E8"/>
    <mergeCell ref="F7:M7"/>
    <mergeCell ref="N7:Q7"/>
    <mergeCell ref="G8:M8"/>
    <mergeCell ref="N8:N10"/>
    <mergeCell ref="O8:Q8"/>
    <mergeCell ref="D9:D10"/>
    <mergeCell ref="E9:E10"/>
    <mergeCell ref="G9:G10"/>
    <mergeCell ref="H9:H10"/>
    <mergeCell ref="I9:I10"/>
    <mergeCell ref="J9:J10"/>
    <mergeCell ref="L82:T82"/>
    <mergeCell ref="B83:D83"/>
    <mergeCell ref="L83:T83"/>
    <mergeCell ref="K9:K10"/>
    <mergeCell ref="L9:L10"/>
    <mergeCell ref="M9:M10"/>
    <mergeCell ref="O9:O10"/>
    <mergeCell ref="P9:P10"/>
    <mergeCell ref="Q9:Q10"/>
    <mergeCell ref="F8:F10"/>
    <mergeCell ref="B87:J87"/>
    <mergeCell ref="B88:J88"/>
    <mergeCell ref="B89:K89"/>
    <mergeCell ref="B90:K90"/>
    <mergeCell ref="A11:B11"/>
    <mergeCell ref="A12:B12"/>
    <mergeCell ref="A81:E81"/>
    <mergeCell ref="B82:E82"/>
  </mergeCells>
  <printOptions/>
  <pageMargins left="0.16" right="0" top="0" bottom="0" header="0.5" footer="0.27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W125"/>
  <sheetViews>
    <sheetView tabSelected="1" zoomScalePageLayoutView="0" workbookViewId="0" topLeftCell="G44">
      <selection activeCell="V53" sqref="V53"/>
    </sheetView>
  </sheetViews>
  <sheetFormatPr defaultColWidth="9.140625" defaultRowHeight="15"/>
  <cols>
    <col min="1" max="1" width="3.421875" style="2" customWidth="1"/>
    <col min="2" max="2" width="28.140625" style="2" customWidth="1"/>
    <col min="3" max="3" width="10.421875" style="2" customWidth="1"/>
    <col min="4" max="4" width="9.140625" style="2" customWidth="1"/>
    <col min="5" max="5" width="9.421875" style="2" customWidth="1"/>
    <col min="6" max="6" width="10.28125" style="2" customWidth="1"/>
    <col min="7" max="7" width="9.00390625" style="2" customWidth="1"/>
    <col min="8" max="8" width="9.8515625" style="12" customWidth="1"/>
    <col min="9" max="9" width="9.421875" style="2" customWidth="1"/>
    <col min="10" max="10" width="9.8515625" style="2" customWidth="1"/>
    <col min="11" max="11" width="7.421875" style="2" customWidth="1"/>
    <col min="12" max="12" width="9.8515625" style="2" customWidth="1"/>
    <col min="13" max="13" width="7.421875" style="2" customWidth="1"/>
    <col min="14" max="14" width="10.00390625" style="2" customWidth="1"/>
    <col min="15" max="15" width="9.7109375" style="2" customWidth="1"/>
    <col min="16" max="16" width="8.421875" style="2" customWidth="1"/>
    <col min="17" max="17" width="10.140625" style="2" customWidth="1"/>
    <col min="18" max="18" width="9.8515625" style="2" customWidth="1"/>
    <col min="19" max="19" width="10.421875" style="2" customWidth="1"/>
    <col min="20" max="20" width="4.57421875" style="2" customWidth="1"/>
    <col min="21" max="21" width="8.421875" style="2" customWidth="1"/>
    <col min="22" max="22" width="14.421875" style="2" customWidth="1"/>
    <col min="23" max="16384" width="9.140625" style="2" customWidth="1"/>
  </cols>
  <sheetData>
    <row r="1" spans="1:20" ht="18.75" customHeight="1">
      <c r="A1" s="159" t="s">
        <v>0</v>
      </c>
      <c r="B1" s="159"/>
      <c r="C1" s="159"/>
      <c r="D1" s="159"/>
      <c r="E1" s="160" t="s">
        <v>1</v>
      </c>
      <c r="F1" s="160"/>
      <c r="G1" s="160"/>
      <c r="H1" s="160"/>
      <c r="I1" s="160"/>
      <c r="J1" s="160"/>
      <c r="K1" s="160"/>
      <c r="L1" s="160"/>
      <c r="M1" s="160"/>
      <c r="N1" s="160"/>
      <c r="O1" s="1" t="s">
        <v>2</v>
      </c>
      <c r="P1" s="1"/>
      <c r="Q1" s="1"/>
      <c r="R1" s="1"/>
      <c r="S1" s="1"/>
      <c r="T1" s="1"/>
    </row>
    <row r="2" spans="1:20" ht="18.75" customHeight="1">
      <c r="A2" s="159" t="s">
        <v>3</v>
      </c>
      <c r="B2" s="159"/>
      <c r="C2" s="159"/>
      <c r="D2" s="159"/>
      <c r="E2" s="161" t="s">
        <v>4</v>
      </c>
      <c r="F2" s="161"/>
      <c r="G2" s="161"/>
      <c r="H2" s="161"/>
      <c r="I2" s="161"/>
      <c r="J2" s="161"/>
      <c r="K2" s="161"/>
      <c r="L2" s="161"/>
      <c r="M2" s="161"/>
      <c r="N2" s="161"/>
      <c r="O2" s="162" t="s">
        <v>5</v>
      </c>
      <c r="P2" s="162"/>
      <c r="Q2" s="162"/>
      <c r="R2" s="162"/>
      <c r="S2" s="162"/>
      <c r="T2" s="162"/>
    </row>
    <row r="3" spans="1:20" ht="15.75" customHeight="1">
      <c r="A3" s="159" t="s">
        <v>6</v>
      </c>
      <c r="B3" s="159"/>
      <c r="C3" s="159"/>
      <c r="D3" s="159"/>
      <c r="E3" s="3"/>
      <c r="F3" s="163" t="s">
        <v>7</v>
      </c>
      <c r="G3" s="163"/>
      <c r="H3" s="163"/>
      <c r="I3" s="163"/>
      <c r="J3" s="163"/>
      <c r="K3" s="163"/>
      <c r="L3" s="163"/>
      <c r="M3" s="163"/>
      <c r="N3" s="3"/>
      <c r="O3" s="162" t="s">
        <v>8</v>
      </c>
      <c r="P3" s="162"/>
      <c r="Q3" s="162"/>
      <c r="R3" s="162"/>
      <c r="S3" s="162"/>
      <c r="T3" s="162"/>
    </row>
    <row r="4" spans="1:20" ht="13.5" customHeight="1">
      <c r="A4" s="159" t="s">
        <v>9</v>
      </c>
      <c r="B4" s="159"/>
      <c r="C4" s="159"/>
      <c r="D4" s="159"/>
      <c r="E4" s="3"/>
      <c r="F4" s="3"/>
      <c r="G4" s="4"/>
      <c r="H4" s="5"/>
      <c r="I4" s="4"/>
      <c r="J4" s="4"/>
      <c r="K4" s="4"/>
      <c r="L4" s="4"/>
      <c r="M4" s="4"/>
      <c r="N4" s="4"/>
      <c r="O4" s="162" t="s">
        <v>10</v>
      </c>
      <c r="P4" s="162"/>
      <c r="Q4" s="162"/>
      <c r="R4" s="162"/>
      <c r="S4" s="162"/>
      <c r="T4" s="162"/>
    </row>
    <row r="5" spans="1:20" ht="16.5" customHeight="1">
      <c r="A5" s="4"/>
      <c r="B5" s="6"/>
      <c r="C5" s="6"/>
      <c r="D5" s="7"/>
      <c r="E5" s="7"/>
      <c r="F5" s="7"/>
      <c r="G5" s="7"/>
      <c r="H5" s="8"/>
      <c r="I5" s="9"/>
      <c r="J5" s="9"/>
      <c r="K5" s="9"/>
      <c r="L5" s="9"/>
      <c r="M5" s="10"/>
      <c r="N5" s="10"/>
      <c r="O5" s="11" t="s">
        <v>11</v>
      </c>
      <c r="P5" s="11"/>
      <c r="Q5" s="11"/>
      <c r="R5" s="11"/>
      <c r="S5" s="11"/>
      <c r="T5" s="11"/>
    </row>
    <row r="6" spans="1:20" ht="34.5" customHeight="1">
      <c r="A6" s="164" t="s">
        <v>12</v>
      </c>
      <c r="B6" s="165"/>
      <c r="C6" s="170" t="s">
        <v>13</v>
      </c>
      <c r="D6" s="171"/>
      <c r="E6" s="172"/>
      <c r="F6" s="173" t="s">
        <v>14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5"/>
      <c r="T6" s="176" t="s">
        <v>15</v>
      </c>
    </row>
    <row r="7" spans="1:23" ht="29.25" customHeight="1">
      <c r="A7" s="166"/>
      <c r="B7" s="167"/>
      <c r="C7" s="177" t="s">
        <v>16</v>
      </c>
      <c r="D7" s="170" t="s">
        <v>17</v>
      </c>
      <c r="E7" s="172"/>
      <c r="F7" s="183" t="s">
        <v>18</v>
      </c>
      <c r="G7" s="183"/>
      <c r="H7" s="183"/>
      <c r="I7" s="183"/>
      <c r="J7" s="183"/>
      <c r="K7" s="183"/>
      <c r="L7" s="183"/>
      <c r="M7" s="184"/>
      <c r="N7" s="185" t="s">
        <v>19</v>
      </c>
      <c r="O7" s="183"/>
      <c r="P7" s="183"/>
      <c r="Q7" s="184"/>
      <c r="R7" s="186" t="s">
        <v>20</v>
      </c>
      <c r="S7" s="188" t="s">
        <v>21</v>
      </c>
      <c r="T7" s="176"/>
      <c r="U7" s="12"/>
      <c r="V7" s="12"/>
      <c r="W7" s="12"/>
    </row>
    <row r="8" spans="1:23" ht="16.5" customHeight="1">
      <c r="A8" s="166"/>
      <c r="B8" s="167"/>
      <c r="C8" s="178"/>
      <c r="D8" s="181"/>
      <c r="E8" s="182"/>
      <c r="F8" s="172" t="s">
        <v>22</v>
      </c>
      <c r="G8" s="170" t="s">
        <v>17</v>
      </c>
      <c r="H8" s="171"/>
      <c r="I8" s="171"/>
      <c r="J8" s="171"/>
      <c r="K8" s="171"/>
      <c r="L8" s="171"/>
      <c r="M8" s="172"/>
      <c r="N8" s="193" t="s">
        <v>23</v>
      </c>
      <c r="O8" s="194" t="s">
        <v>17</v>
      </c>
      <c r="P8" s="195"/>
      <c r="Q8" s="196"/>
      <c r="R8" s="187"/>
      <c r="S8" s="189"/>
      <c r="T8" s="176"/>
      <c r="U8" s="12"/>
      <c r="V8" s="12"/>
      <c r="W8" s="12"/>
    </row>
    <row r="9" spans="1:23" ht="24.75" customHeight="1">
      <c r="A9" s="166"/>
      <c r="B9" s="167"/>
      <c r="C9" s="179"/>
      <c r="D9" s="199" t="s">
        <v>24</v>
      </c>
      <c r="E9" s="201" t="s">
        <v>25</v>
      </c>
      <c r="F9" s="191"/>
      <c r="G9" s="193" t="s">
        <v>26</v>
      </c>
      <c r="H9" s="203" t="s">
        <v>27</v>
      </c>
      <c r="I9" s="197" t="s">
        <v>28</v>
      </c>
      <c r="J9" s="197" t="s">
        <v>29</v>
      </c>
      <c r="K9" s="197" t="s">
        <v>30</v>
      </c>
      <c r="L9" s="193" t="s">
        <v>31</v>
      </c>
      <c r="M9" s="193" t="s">
        <v>32</v>
      </c>
      <c r="N9" s="191"/>
      <c r="O9" s="197" t="s">
        <v>33</v>
      </c>
      <c r="P9" s="197" t="s">
        <v>34</v>
      </c>
      <c r="Q9" s="193" t="s">
        <v>35</v>
      </c>
      <c r="R9" s="187"/>
      <c r="S9" s="189"/>
      <c r="T9" s="176"/>
      <c r="U9" s="12"/>
      <c r="V9" s="12"/>
      <c r="W9" s="12"/>
    </row>
    <row r="10" spans="1:23" ht="87.75" customHeight="1">
      <c r="A10" s="168"/>
      <c r="B10" s="169"/>
      <c r="C10" s="180"/>
      <c r="D10" s="200"/>
      <c r="E10" s="202"/>
      <c r="F10" s="192"/>
      <c r="G10" s="192"/>
      <c r="H10" s="204"/>
      <c r="I10" s="198"/>
      <c r="J10" s="198"/>
      <c r="K10" s="198"/>
      <c r="L10" s="192"/>
      <c r="M10" s="192"/>
      <c r="N10" s="192"/>
      <c r="O10" s="198"/>
      <c r="P10" s="198"/>
      <c r="Q10" s="192"/>
      <c r="R10" s="187"/>
      <c r="S10" s="190"/>
      <c r="T10" s="176"/>
      <c r="U10" s="12"/>
      <c r="V10" s="12"/>
      <c r="W10" s="13"/>
    </row>
    <row r="11" spans="1:23" ht="15" customHeight="1">
      <c r="A11" s="209" t="s">
        <v>36</v>
      </c>
      <c r="B11" s="210"/>
      <c r="C11" s="14">
        <v>1</v>
      </c>
      <c r="D11" s="15">
        <v>2</v>
      </c>
      <c r="E11" s="14">
        <v>3</v>
      </c>
      <c r="F11" s="14">
        <v>4</v>
      </c>
      <c r="G11" s="15">
        <v>5</v>
      </c>
      <c r="H11" s="16">
        <v>6</v>
      </c>
      <c r="I11" s="14">
        <v>7</v>
      </c>
      <c r="J11" s="15">
        <v>8</v>
      </c>
      <c r="K11" s="14">
        <v>9</v>
      </c>
      <c r="L11" s="14">
        <v>10</v>
      </c>
      <c r="M11" s="15">
        <v>11</v>
      </c>
      <c r="N11" s="14">
        <v>12</v>
      </c>
      <c r="O11" s="14">
        <v>13</v>
      </c>
      <c r="P11" s="15">
        <v>14</v>
      </c>
      <c r="Q11" s="14">
        <v>15</v>
      </c>
      <c r="R11" s="17" t="s">
        <v>37</v>
      </c>
      <c r="S11" s="14">
        <v>17</v>
      </c>
      <c r="T11" s="15">
        <v>18</v>
      </c>
      <c r="U11" s="12"/>
      <c r="V11" s="12"/>
      <c r="W11" s="12"/>
    </row>
    <row r="12" spans="1:23" ht="24.75" customHeight="1">
      <c r="A12" s="211" t="s">
        <v>23</v>
      </c>
      <c r="B12" s="212"/>
      <c r="C12" s="18">
        <f>SUM(D12:E12)</f>
        <v>784845339</v>
      </c>
      <c r="D12" s="18">
        <f>SUM(D13,D22)</f>
        <v>522694423</v>
      </c>
      <c r="E12" s="18">
        <f>SUM(E13,E22)</f>
        <v>262150916</v>
      </c>
      <c r="F12" s="18">
        <f aca="true" t="shared" si="0" ref="F12:R12">SUM(F13,F22)</f>
        <v>448234008</v>
      </c>
      <c r="G12" s="18">
        <f t="shared" si="0"/>
        <v>36278193</v>
      </c>
      <c r="H12" s="18">
        <f t="shared" si="0"/>
        <v>118662854</v>
      </c>
      <c r="I12" s="18">
        <f t="shared" si="0"/>
        <v>23716528</v>
      </c>
      <c r="J12" s="18">
        <f t="shared" si="0"/>
        <v>167860343</v>
      </c>
      <c r="K12" s="18">
        <f t="shared" si="0"/>
        <v>282951</v>
      </c>
      <c r="L12" s="18">
        <f t="shared" si="0"/>
        <v>101266139</v>
      </c>
      <c r="M12" s="18">
        <f t="shared" si="0"/>
        <v>167000</v>
      </c>
      <c r="N12" s="18">
        <f t="shared" si="0"/>
        <v>336611331</v>
      </c>
      <c r="O12" s="18">
        <f t="shared" si="0"/>
        <v>59865518</v>
      </c>
      <c r="P12" s="18">
        <f t="shared" si="0"/>
        <v>1245821</v>
      </c>
      <c r="Q12" s="18">
        <f t="shared" si="0"/>
        <v>244510038</v>
      </c>
      <c r="R12" s="18">
        <f t="shared" si="0"/>
        <v>30989954</v>
      </c>
      <c r="S12" s="19">
        <f>SUM(N12,M12,L12)</f>
        <v>438044470</v>
      </c>
      <c r="T12" s="20">
        <f>SUM(G12:K12)/F12</f>
        <v>0.773704946100386</v>
      </c>
      <c r="U12" s="21"/>
      <c r="V12" s="21"/>
      <c r="W12" s="12"/>
    </row>
    <row r="13" spans="1:23" s="27" customFormat="1" ht="24.75" customHeight="1">
      <c r="A13" s="22" t="s">
        <v>38</v>
      </c>
      <c r="B13" s="23" t="s">
        <v>39</v>
      </c>
      <c r="C13" s="18">
        <f aca="true" t="shared" si="1" ref="C13:C76">SUM(D13:E13)</f>
        <v>339367989</v>
      </c>
      <c r="D13" s="24">
        <f aca="true" t="shared" si="2" ref="D13:R13">SUM(D14:D21)</f>
        <v>292254725</v>
      </c>
      <c r="E13" s="24">
        <f t="shared" si="2"/>
        <v>47113264</v>
      </c>
      <c r="F13" s="24">
        <f t="shared" si="2"/>
        <v>189008823</v>
      </c>
      <c r="G13" s="24">
        <f t="shared" si="2"/>
        <v>1443358</v>
      </c>
      <c r="H13" s="24">
        <f t="shared" si="2"/>
        <v>17272957</v>
      </c>
      <c r="I13" s="24">
        <f t="shared" si="2"/>
        <v>168524</v>
      </c>
      <c r="J13" s="24">
        <f t="shared" si="2"/>
        <v>101137398</v>
      </c>
      <c r="K13" s="24">
        <f t="shared" si="2"/>
        <v>3264</v>
      </c>
      <c r="L13" s="24">
        <f t="shared" si="2"/>
        <v>68983322</v>
      </c>
      <c r="M13" s="24">
        <f t="shared" si="2"/>
        <v>0</v>
      </c>
      <c r="N13" s="24">
        <f t="shared" si="2"/>
        <v>150359166</v>
      </c>
      <c r="O13" s="24">
        <f t="shared" si="2"/>
        <v>1557535</v>
      </c>
      <c r="P13" s="24">
        <f t="shared" si="2"/>
        <v>779450</v>
      </c>
      <c r="Q13" s="24">
        <f t="shared" si="2"/>
        <v>141840745</v>
      </c>
      <c r="R13" s="24">
        <f t="shared" si="2"/>
        <v>6181436</v>
      </c>
      <c r="S13" s="19">
        <f>SUM(N13,M13,L13)</f>
        <v>219342488</v>
      </c>
      <c r="T13" s="20">
        <f aca="true" t="shared" si="3" ref="T13:T76">SUM(G13:K13)/F13</f>
        <v>0.6350259162240273</v>
      </c>
      <c r="U13" s="25"/>
      <c r="V13" s="26"/>
      <c r="W13" s="26"/>
    </row>
    <row r="14" spans="1:23" ht="18" customHeight="1">
      <c r="A14" s="28" t="s">
        <v>40</v>
      </c>
      <c r="B14" s="29" t="s">
        <v>41</v>
      </c>
      <c r="C14" s="18">
        <f t="shared" si="1"/>
        <v>22136208</v>
      </c>
      <c r="D14" s="30">
        <v>1397546</v>
      </c>
      <c r="E14" s="31">
        <v>20738662</v>
      </c>
      <c r="F14" s="24">
        <f>SUM(G14:M14)</f>
        <v>20432457</v>
      </c>
      <c r="G14" s="31">
        <v>446417</v>
      </c>
      <c r="H14" s="32">
        <v>280548</v>
      </c>
      <c r="I14" s="31">
        <v>8900</v>
      </c>
      <c r="J14" s="31">
        <v>19617734</v>
      </c>
      <c r="K14" s="31">
        <v>0</v>
      </c>
      <c r="L14" s="31">
        <v>78858</v>
      </c>
      <c r="M14" s="31"/>
      <c r="N14" s="19">
        <f>SUM(O14:R14)</f>
        <v>1703751</v>
      </c>
      <c r="O14" s="32">
        <v>577330</v>
      </c>
      <c r="P14" s="31">
        <v>0</v>
      </c>
      <c r="Q14" s="31">
        <v>1126421</v>
      </c>
      <c r="R14" s="32"/>
      <c r="S14" s="19">
        <f aca="true" t="shared" si="4" ref="S14:S81">SUM(N14,M14,L14)</f>
        <v>1782609</v>
      </c>
      <c r="T14" s="20">
        <f t="shared" si="3"/>
        <v>0.9961405522595741</v>
      </c>
      <c r="U14" s="21"/>
      <c r="V14" s="12"/>
      <c r="W14" s="12"/>
    </row>
    <row r="15" spans="1:23" ht="18" customHeight="1">
      <c r="A15" s="28" t="s">
        <v>42</v>
      </c>
      <c r="B15" s="29" t="s">
        <v>43</v>
      </c>
      <c r="C15" s="18">
        <f t="shared" si="1"/>
        <v>7675820</v>
      </c>
      <c r="D15" s="30">
        <v>3428348</v>
      </c>
      <c r="E15" s="31">
        <v>4247472</v>
      </c>
      <c r="F15" s="24">
        <f aca="true" t="shared" si="5" ref="F15:F21">SUM(G15:M15)</f>
        <v>4565596</v>
      </c>
      <c r="G15" s="31">
        <v>0</v>
      </c>
      <c r="H15" s="32">
        <v>922619</v>
      </c>
      <c r="I15" s="31">
        <v>46403</v>
      </c>
      <c r="J15" s="31">
        <v>2889032</v>
      </c>
      <c r="K15" s="31">
        <v>0</v>
      </c>
      <c r="L15" s="31">
        <v>707542</v>
      </c>
      <c r="M15" s="31">
        <v>0</v>
      </c>
      <c r="N15" s="19">
        <f aca="true" t="shared" si="6" ref="N15:N21">SUM(O15:R15)</f>
        <v>3110224</v>
      </c>
      <c r="O15" s="32">
        <v>0</v>
      </c>
      <c r="P15" s="31">
        <v>0</v>
      </c>
      <c r="Q15" s="31">
        <v>1619</v>
      </c>
      <c r="R15" s="32">
        <v>3108605</v>
      </c>
      <c r="S15" s="19">
        <f t="shared" si="4"/>
        <v>3817766</v>
      </c>
      <c r="T15" s="20">
        <f t="shared" si="3"/>
        <v>0.8450274619129682</v>
      </c>
      <c r="U15" s="21"/>
      <c r="V15" s="12"/>
      <c r="W15" s="12"/>
    </row>
    <row r="16" spans="1:23" ht="18" customHeight="1">
      <c r="A16" s="28" t="s">
        <v>44</v>
      </c>
      <c r="B16" s="29" t="s">
        <v>45</v>
      </c>
      <c r="C16" s="18">
        <f t="shared" si="1"/>
        <v>107503810</v>
      </c>
      <c r="D16" s="30">
        <v>102660544</v>
      </c>
      <c r="E16" s="31">
        <v>4843266</v>
      </c>
      <c r="F16" s="24">
        <f t="shared" si="5"/>
        <v>5418295</v>
      </c>
      <c r="G16" s="31">
        <v>123675</v>
      </c>
      <c r="H16" s="32">
        <v>4497625</v>
      </c>
      <c r="I16" s="31">
        <v>0</v>
      </c>
      <c r="J16" s="31">
        <v>0</v>
      </c>
      <c r="K16" s="31">
        <v>0</v>
      </c>
      <c r="L16" s="31">
        <v>796995</v>
      </c>
      <c r="M16" s="31"/>
      <c r="N16" s="19">
        <f t="shared" si="6"/>
        <v>102085515</v>
      </c>
      <c r="O16" s="32">
        <v>69825</v>
      </c>
      <c r="P16" s="31">
        <v>0</v>
      </c>
      <c r="Q16" s="31">
        <v>100736963</v>
      </c>
      <c r="R16" s="32">
        <v>1278727</v>
      </c>
      <c r="S16" s="19">
        <f t="shared" si="4"/>
        <v>102882510</v>
      </c>
      <c r="T16" s="20">
        <f t="shared" si="3"/>
        <v>0.8529066800534116</v>
      </c>
      <c r="U16" s="21"/>
      <c r="V16" s="12"/>
      <c r="W16" s="12"/>
    </row>
    <row r="17" spans="1:23" ht="18" customHeight="1">
      <c r="A17" s="28" t="s">
        <v>46</v>
      </c>
      <c r="B17" s="29" t="s">
        <v>47</v>
      </c>
      <c r="C17" s="18">
        <f t="shared" si="1"/>
        <v>108836471</v>
      </c>
      <c r="D17" s="30">
        <v>95382378</v>
      </c>
      <c r="E17" s="31">
        <v>13454093</v>
      </c>
      <c r="F17" s="24">
        <f t="shared" si="5"/>
        <v>73033898</v>
      </c>
      <c r="G17" s="31">
        <v>853765</v>
      </c>
      <c r="H17" s="32">
        <v>6011832</v>
      </c>
      <c r="I17" s="31">
        <v>0</v>
      </c>
      <c r="J17" s="31">
        <v>0</v>
      </c>
      <c r="K17" s="31">
        <v>0</v>
      </c>
      <c r="L17" s="31">
        <v>66168301</v>
      </c>
      <c r="M17" s="31"/>
      <c r="N17" s="19">
        <f t="shared" si="6"/>
        <v>35802573</v>
      </c>
      <c r="O17" s="32">
        <v>0</v>
      </c>
      <c r="P17" s="31">
        <v>0</v>
      </c>
      <c r="Q17" s="31">
        <v>35684000</v>
      </c>
      <c r="R17" s="32">
        <v>118573</v>
      </c>
      <c r="S17" s="19">
        <f t="shared" si="4"/>
        <v>101970874</v>
      </c>
      <c r="T17" s="20">
        <f t="shared" si="3"/>
        <v>0.09400562188259484</v>
      </c>
      <c r="U17" s="21"/>
      <c r="V17" s="12"/>
      <c r="W17" s="12"/>
    </row>
    <row r="18" spans="1:23" ht="18" customHeight="1">
      <c r="A18" s="28" t="s">
        <v>48</v>
      </c>
      <c r="B18" s="29" t="s">
        <v>49</v>
      </c>
      <c r="C18" s="18">
        <f t="shared" si="1"/>
        <v>6629487</v>
      </c>
      <c r="D18" s="30">
        <v>4775574</v>
      </c>
      <c r="E18" s="31">
        <v>1853913</v>
      </c>
      <c r="F18" s="24">
        <f t="shared" si="5"/>
        <v>1290122</v>
      </c>
      <c r="G18" s="31">
        <v>5882</v>
      </c>
      <c r="H18" s="32">
        <v>607246</v>
      </c>
      <c r="I18" s="31">
        <v>6620</v>
      </c>
      <c r="J18" s="31">
        <v>210709</v>
      </c>
      <c r="K18" s="31">
        <v>0</v>
      </c>
      <c r="L18" s="31">
        <v>459665</v>
      </c>
      <c r="M18" s="31">
        <v>0</v>
      </c>
      <c r="N18" s="19">
        <f t="shared" si="6"/>
        <v>5339365</v>
      </c>
      <c r="O18" s="32">
        <v>408744</v>
      </c>
      <c r="P18" s="31">
        <v>779450</v>
      </c>
      <c r="Q18" s="31">
        <v>3151239</v>
      </c>
      <c r="R18" s="32">
        <v>999932</v>
      </c>
      <c r="S18" s="19">
        <f t="shared" si="4"/>
        <v>5799030</v>
      </c>
      <c r="T18" s="20">
        <f t="shared" si="3"/>
        <v>0.6437042388239251</v>
      </c>
      <c r="U18" s="21"/>
      <c r="V18" s="12"/>
      <c r="W18" s="12"/>
    </row>
    <row r="19" spans="1:23" ht="18" customHeight="1">
      <c r="A19" s="28" t="s">
        <v>50</v>
      </c>
      <c r="B19" s="29" t="s">
        <v>51</v>
      </c>
      <c r="C19" s="18">
        <f>SUM(D19:E19)</f>
        <v>6007999</v>
      </c>
      <c r="D19" s="30">
        <v>4824521</v>
      </c>
      <c r="E19" s="31">
        <v>1183478</v>
      </c>
      <c r="F19" s="24">
        <f t="shared" si="5"/>
        <v>5110616</v>
      </c>
      <c r="G19" s="31">
        <v>0</v>
      </c>
      <c r="H19" s="32">
        <v>3132768</v>
      </c>
      <c r="I19" s="31">
        <v>73674</v>
      </c>
      <c r="J19" s="31">
        <v>1378178</v>
      </c>
      <c r="K19" s="31">
        <v>0</v>
      </c>
      <c r="L19" s="31">
        <v>525996</v>
      </c>
      <c r="M19" s="31"/>
      <c r="N19" s="19">
        <f t="shared" si="6"/>
        <v>897383</v>
      </c>
      <c r="O19" s="32">
        <v>0</v>
      </c>
      <c r="P19" s="31">
        <v>0</v>
      </c>
      <c r="Q19" s="31">
        <v>380272</v>
      </c>
      <c r="R19" s="32">
        <v>517111</v>
      </c>
      <c r="S19" s="19">
        <f t="shared" si="4"/>
        <v>1423379</v>
      </c>
      <c r="T19" s="20">
        <f t="shared" si="3"/>
        <v>0.8970777690986762</v>
      </c>
      <c r="U19" s="21"/>
      <c r="V19" s="12"/>
      <c r="W19" s="12"/>
    </row>
    <row r="20" spans="1:23" ht="18" customHeight="1">
      <c r="A20" s="28" t="s">
        <v>52</v>
      </c>
      <c r="B20" s="29" t="s">
        <v>53</v>
      </c>
      <c r="C20" s="18">
        <f>SUM(F20,N20)</f>
        <v>80578194</v>
      </c>
      <c r="D20" s="30">
        <v>79785814</v>
      </c>
      <c r="E20" s="31">
        <v>792380</v>
      </c>
      <c r="F20" s="24">
        <f t="shared" si="5"/>
        <v>79157839</v>
      </c>
      <c r="G20" s="31">
        <v>13619</v>
      </c>
      <c r="H20" s="32">
        <v>1820319</v>
      </c>
      <c r="I20" s="31">
        <v>32927</v>
      </c>
      <c r="J20" s="31">
        <v>77041745</v>
      </c>
      <c r="K20" s="31">
        <v>3264</v>
      </c>
      <c r="L20" s="31">
        <v>245965</v>
      </c>
      <c r="M20" s="31">
        <v>0</v>
      </c>
      <c r="N20" s="19">
        <f t="shared" si="6"/>
        <v>1420355</v>
      </c>
      <c r="O20" s="32">
        <v>501636</v>
      </c>
      <c r="P20" s="31">
        <v>0</v>
      </c>
      <c r="Q20" s="31">
        <v>760231</v>
      </c>
      <c r="R20" s="32">
        <v>158488</v>
      </c>
      <c r="S20" s="19">
        <f t="shared" si="4"/>
        <v>1666320</v>
      </c>
      <c r="T20" s="20">
        <f t="shared" si="3"/>
        <v>0.9968927272003977</v>
      </c>
      <c r="U20" s="21"/>
      <c r="V20" s="12"/>
      <c r="W20" s="12"/>
    </row>
    <row r="21" spans="1:23" ht="18" customHeight="1" hidden="1">
      <c r="A21" s="33" t="s">
        <v>54</v>
      </c>
      <c r="B21" s="29"/>
      <c r="C21" s="18">
        <f t="shared" si="1"/>
        <v>0</v>
      </c>
      <c r="D21" s="30">
        <v>0</v>
      </c>
      <c r="E21" s="31">
        <v>0</v>
      </c>
      <c r="F21" s="24">
        <f t="shared" si="5"/>
        <v>0</v>
      </c>
      <c r="G21" s="31">
        <v>0</v>
      </c>
      <c r="H21" s="32">
        <v>0</v>
      </c>
      <c r="I21" s="31">
        <v>0</v>
      </c>
      <c r="J21" s="31">
        <v>0</v>
      </c>
      <c r="K21" s="31">
        <v>0</v>
      </c>
      <c r="L21" s="31">
        <v>0</v>
      </c>
      <c r="M21" s="31"/>
      <c r="N21" s="19">
        <f t="shared" si="6"/>
        <v>0</v>
      </c>
      <c r="O21" s="32">
        <v>0</v>
      </c>
      <c r="P21" s="31">
        <v>0</v>
      </c>
      <c r="Q21" s="31">
        <v>0</v>
      </c>
      <c r="R21" s="32"/>
      <c r="S21" s="19">
        <f t="shared" si="4"/>
        <v>0</v>
      </c>
      <c r="T21" s="20" t="e">
        <f t="shared" si="3"/>
        <v>#DIV/0!</v>
      </c>
      <c r="U21" s="21"/>
      <c r="V21" s="12"/>
      <c r="W21" s="12"/>
    </row>
    <row r="22" spans="1:23" ht="18" customHeight="1">
      <c r="A22" s="22" t="s">
        <v>55</v>
      </c>
      <c r="B22" s="23" t="s">
        <v>56</v>
      </c>
      <c r="C22" s="18">
        <f t="shared" si="1"/>
        <v>445477350</v>
      </c>
      <c r="D22" s="24">
        <f aca="true" t="shared" si="7" ref="D22:R22">SUM(D23,D38,D44,D47,D53,D59,D65,D72,D76)</f>
        <v>230439698</v>
      </c>
      <c r="E22" s="24">
        <f t="shared" si="7"/>
        <v>215037652</v>
      </c>
      <c r="F22" s="24">
        <f t="shared" si="7"/>
        <v>259225185</v>
      </c>
      <c r="G22" s="24">
        <f t="shared" si="7"/>
        <v>34834835</v>
      </c>
      <c r="H22" s="24">
        <f t="shared" si="7"/>
        <v>101389897</v>
      </c>
      <c r="I22" s="24">
        <f t="shared" si="7"/>
        <v>23548004</v>
      </c>
      <c r="J22" s="24">
        <f t="shared" si="7"/>
        <v>66722945</v>
      </c>
      <c r="K22" s="24">
        <f t="shared" si="7"/>
        <v>279687</v>
      </c>
      <c r="L22" s="24">
        <f t="shared" si="7"/>
        <v>32282817</v>
      </c>
      <c r="M22" s="24">
        <f t="shared" si="7"/>
        <v>167000</v>
      </c>
      <c r="N22" s="24">
        <f t="shared" si="7"/>
        <v>186252165</v>
      </c>
      <c r="O22" s="24">
        <f t="shared" si="7"/>
        <v>58307983</v>
      </c>
      <c r="P22" s="24">
        <f t="shared" si="7"/>
        <v>466371</v>
      </c>
      <c r="Q22" s="24">
        <f t="shared" si="7"/>
        <v>102669293</v>
      </c>
      <c r="R22" s="24">
        <f t="shared" si="7"/>
        <v>24808518</v>
      </c>
      <c r="S22" s="19">
        <f t="shared" si="4"/>
        <v>218701982</v>
      </c>
      <c r="T22" s="20">
        <f t="shared" si="3"/>
        <v>0.8748199678206421</v>
      </c>
      <c r="U22" s="21"/>
      <c r="V22" s="12"/>
      <c r="W22" s="12"/>
    </row>
    <row r="23" spans="1:23" s="27" customFormat="1" ht="18" customHeight="1">
      <c r="A23" s="22" t="s">
        <v>40</v>
      </c>
      <c r="B23" s="23" t="s">
        <v>57</v>
      </c>
      <c r="C23" s="18">
        <f t="shared" si="1"/>
        <v>214906594</v>
      </c>
      <c r="D23" s="24">
        <f aca="true" t="shared" si="8" ref="D23:R23">SUM(D24:D37)</f>
        <v>118844036</v>
      </c>
      <c r="E23" s="24">
        <f t="shared" si="8"/>
        <v>96062558</v>
      </c>
      <c r="F23" s="24">
        <f t="shared" si="8"/>
        <v>101883782</v>
      </c>
      <c r="G23" s="24">
        <f t="shared" si="8"/>
        <v>9357248</v>
      </c>
      <c r="H23" s="24">
        <f t="shared" si="8"/>
        <v>45029337</v>
      </c>
      <c r="I23" s="24">
        <f t="shared" si="8"/>
        <v>10071469</v>
      </c>
      <c r="J23" s="24">
        <f t="shared" si="8"/>
        <v>22208582</v>
      </c>
      <c r="K23" s="24">
        <f t="shared" si="8"/>
        <v>96385</v>
      </c>
      <c r="L23" s="24">
        <f t="shared" si="8"/>
        <v>15120761</v>
      </c>
      <c r="M23" s="24">
        <f t="shared" si="8"/>
        <v>0</v>
      </c>
      <c r="N23" s="24">
        <f t="shared" si="8"/>
        <v>113022812</v>
      </c>
      <c r="O23" s="24">
        <f t="shared" si="8"/>
        <v>36553657</v>
      </c>
      <c r="P23" s="24">
        <f t="shared" si="8"/>
        <v>106056</v>
      </c>
      <c r="Q23" s="24">
        <f t="shared" si="8"/>
        <v>62737760</v>
      </c>
      <c r="R23" s="24">
        <f t="shared" si="8"/>
        <v>13625339</v>
      </c>
      <c r="S23" s="19">
        <f t="shared" si="4"/>
        <v>128143573</v>
      </c>
      <c r="T23" s="20">
        <f t="shared" si="3"/>
        <v>0.851588145795373</v>
      </c>
      <c r="U23" s="25"/>
      <c r="V23" s="26"/>
      <c r="W23" s="26"/>
    </row>
    <row r="24" spans="1:23" ht="18" customHeight="1" hidden="1">
      <c r="A24" s="33" t="s">
        <v>58</v>
      </c>
      <c r="B24" s="29"/>
      <c r="C24" s="18">
        <f t="shared" si="1"/>
        <v>0</v>
      </c>
      <c r="D24" s="30">
        <v>0</v>
      </c>
      <c r="E24" s="34">
        <v>0</v>
      </c>
      <c r="F24" s="24">
        <f aca="true" t="shared" si="9" ref="F24:F37">SUM(G24:M24)</f>
        <v>0</v>
      </c>
      <c r="G24" s="34">
        <v>0</v>
      </c>
      <c r="H24" s="32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19">
        <f>SUM(O24:Q24)</f>
        <v>0</v>
      </c>
      <c r="O24" s="35">
        <v>0</v>
      </c>
      <c r="P24" s="34">
        <v>0</v>
      </c>
      <c r="Q24" s="34">
        <v>0</v>
      </c>
      <c r="R24" s="35"/>
      <c r="S24" s="19">
        <f t="shared" si="4"/>
        <v>0</v>
      </c>
      <c r="T24" s="20" t="e">
        <f t="shared" si="3"/>
        <v>#DIV/0!</v>
      </c>
      <c r="U24" s="21"/>
      <c r="V24" s="12"/>
      <c r="W24" s="12"/>
    </row>
    <row r="25" spans="1:23" ht="18" customHeight="1">
      <c r="A25" s="36" t="s">
        <v>58</v>
      </c>
      <c r="B25" s="29" t="s">
        <v>59</v>
      </c>
      <c r="C25" s="18">
        <f t="shared" si="1"/>
        <v>24889178</v>
      </c>
      <c r="D25" s="30">
        <v>12108220</v>
      </c>
      <c r="E25" s="34">
        <v>12780958</v>
      </c>
      <c r="F25" s="24">
        <f t="shared" si="9"/>
        <v>9226700</v>
      </c>
      <c r="G25" s="34">
        <v>4088234</v>
      </c>
      <c r="H25" s="32">
        <v>1213470</v>
      </c>
      <c r="I25" s="34">
        <v>1792858</v>
      </c>
      <c r="J25" s="34">
        <v>823398</v>
      </c>
      <c r="K25" s="34">
        <v>1062</v>
      </c>
      <c r="L25" s="34">
        <v>1307678</v>
      </c>
      <c r="M25" s="34">
        <v>0</v>
      </c>
      <c r="N25" s="19">
        <f>SUM(O25:R25)</f>
        <v>15662478</v>
      </c>
      <c r="O25" s="35">
        <v>3565403</v>
      </c>
      <c r="P25" s="34">
        <v>0</v>
      </c>
      <c r="Q25" s="34">
        <v>11822254</v>
      </c>
      <c r="R25" s="35">
        <v>274821</v>
      </c>
      <c r="S25" s="19">
        <f t="shared" si="4"/>
        <v>16970156</v>
      </c>
      <c r="T25" s="20">
        <f t="shared" si="3"/>
        <v>0.8582724050852417</v>
      </c>
      <c r="U25" s="21"/>
      <c r="V25" s="12"/>
      <c r="W25" s="12"/>
    </row>
    <row r="26" spans="1:23" ht="18" customHeight="1">
      <c r="A26" s="36" t="s">
        <v>60</v>
      </c>
      <c r="B26" s="29" t="s">
        <v>61</v>
      </c>
      <c r="C26" s="18">
        <f t="shared" si="1"/>
        <v>30279625</v>
      </c>
      <c r="D26" s="30">
        <v>20505481</v>
      </c>
      <c r="E26" s="34">
        <v>9774144</v>
      </c>
      <c r="F26" s="24">
        <f t="shared" si="9"/>
        <v>17046976</v>
      </c>
      <c r="G26" s="34">
        <v>299133</v>
      </c>
      <c r="H26" s="32">
        <v>9890807</v>
      </c>
      <c r="I26" s="34">
        <v>1674495</v>
      </c>
      <c r="J26" s="34">
        <v>3063112</v>
      </c>
      <c r="K26" s="34">
        <v>6179</v>
      </c>
      <c r="L26" s="34">
        <v>2113250</v>
      </c>
      <c r="M26" s="34">
        <v>0</v>
      </c>
      <c r="N26" s="19">
        <f aca="true" t="shared" si="10" ref="N26:N81">SUM(O26:R26)</f>
        <v>13232649</v>
      </c>
      <c r="O26" s="35">
        <v>7364805</v>
      </c>
      <c r="P26" s="34">
        <v>0</v>
      </c>
      <c r="Q26" s="34">
        <v>4450031</v>
      </c>
      <c r="R26" s="35">
        <v>1417813</v>
      </c>
      <c r="S26" s="19">
        <f t="shared" si="4"/>
        <v>15345899</v>
      </c>
      <c r="T26" s="20">
        <f t="shared" si="3"/>
        <v>0.876033731730484</v>
      </c>
      <c r="U26" s="21"/>
      <c r="V26" s="12"/>
      <c r="W26" s="12"/>
    </row>
    <row r="27" spans="1:23" ht="18" customHeight="1">
      <c r="A27" s="36" t="s">
        <v>62</v>
      </c>
      <c r="B27" s="29" t="s">
        <v>63</v>
      </c>
      <c r="C27" s="18">
        <f t="shared" si="1"/>
        <v>26133978</v>
      </c>
      <c r="D27" s="30">
        <v>10188528</v>
      </c>
      <c r="E27" s="34">
        <v>15945450</v>
      </c>
      <c r="F27" s="24">
        <f t="shared" si="9"/>
        <v>5348878</v>
      </c>
      <c r="G27" s="34">
        <v>79019</v>
      </c>
      <c r="H27" s="32">
        <f>2088073</f>
        <v>2088073</v>
      </c>
      <c r="I27" s="34">
        <v>1724066</v>
      </c>
      <c r="J27" s="34">
        <v>377816</v>
      </c>
      <c r="K27" s="34">
        <v>18222</v>
      </c>
      <c r="L27" s="34">
        <v>1061682</v>
      </c>
      <c r="M27" s="31">
        <v>0</v>
      </c>
      <c r="N27" s="19">
        <f t="shared" si="10"/>
        <v>20785100</v>
      </c>
      <c r="O27" s="35">
        <v>8292467</v>
      </c>
      <c r="P27" s="34">
        <v>0</v>
      </c>
      <c r="Q27" s="34">
        <v>7149861</v>
      </c>
      <c r="R27" s="35">
        <v>5342772</v>
      </c>
      <c r="S27" s="19">
        <f t="shared" si="4"/>
        <v>21846782</v>
      </c>
      <c r="T27" s="20">
        <f t="shared" si="3"/>
        <v>0.8015131397650124</v>
      </c>
      <c r="U27" s="21"/>
      <c r="V27" s="12"/>
      <c r="W27" s="12"/>
    </row>
    <row r="28" spans="1:23" ht="18" customHeight="1">
      <c r="A28" s="36" t="s">
        <v>64</v>
      </c>
      <c r="B28" s="29" t="s">
        <v>65</v>
      </c>
      <c r="C28" s="18">
        <f t="shared" si="1"/>
        <v>20177907</v>
      </c>
      <c r="D28" s="30">
        <v>11686646</v>
      </c>
      <c r="E28" s="34">
        <v>8491261</v>
      </c>
      <c r="F28" s="24">
        <f t="shared" si="9"/>
        <v>12268452</v>
      </c>
      <c r="G28" s="34">
        <v>4200667</v>
      </c>
      <c r="H28" s="32">
        <v>4767716</v>
      </c>
      <c r="I28" s="34">
        <v>555061</v>
      </c>
      <c r="J28" s="34">
        <v>661077</v>
      </c>
      <c r="K28" s="34">
        <v>10307</v>
      </c>
      <c r="L28" s="34">
        <v>2073624</v>
      </c>
      <c r="M28" s="34">
        <v>0</v>
      </c>
      <c r="N28" s="19">
        <f t="shared" si="10"/>
        <v>7909455</v>
      </c>
      <c r="O28" s="35">
        <v>3229733</v>
      </c>
      <c r="P28" s="34">
        <v>0</v>
      </c>
      <c r="Q28" s="34">
        <v>4386310</v>
      </c>
      <c r="R28" s="35">
        <v>293412</v>
      </c>
      <c r="S28" s="19">
        <f t="shared" si="4"/>
        <v>9983079</v>
      </c>
      <c r="T28" s="20">
        <f t="shared" si="3"/>
        <v>0.8309791650976015</v>
      </c>
      <c r="U28" s="21"/>
      <c r="V28" s="12"/>
      <c r="W28" s="12"/>
    </row>
    <row r="29" spans="1:23" ht="18" customHeight="1">
      <c r="A29" s="36" t="s">
        <v>66</v>
      </c>
      <c r="B29" s="29" t="s">
        <v>67</v>
      </c>
      <c r="C29" s="18">
        <f t="shared" si="1"/>
        <v>45497867</v>
      </c>
      <c r="D29" s="30">
        <v>19597042</v>
      </c>
      <c r="E29" s="34">
        <v>25900825</v>
      </c>
      <c r="F29" s="24">
        <f t="shared" si="9"/>
        <v>30668962</v>
      </c>
      <c r="G29" s="34">
        <v>180856</v>
      </c>
      <c r="H29" s="32">
        <v>11375688</v>
      </c>
      <c r="I29" s="34">
        <v>1781430</v>
      </c>
      <c r="J29" s="34">
        <v>12454345</v>
      </c>
      <c r="K29" s="34">
        <v>21237</v>
      </c>
      <c r="L29" s="34">
        <v>4855406</v>
      </c>
      <c r="M29" s="34">
        <v>0</v>
      </c>
      <c r="N29" s="19">
        <f t="shared" si="10"/>
        <v>14828905</v>
      </c>
      <c r="O29" s="35">
        <v>10033507</v>
      </c>
      <c r="P29" s="34">
        <v>0</v>
      </c>
      <c r="Q29" s="34">
        <v>3750017</v>
      </c>
      <c r="R29" s="35">
        <v>1045381</v>
      </c>
      <c r="S29" s="19">
        <f t="shared" si="4"/>
        <v>19684311</v>
      </c>
      <c r="T29" s="20">
        <f t="shared" si="3"/>
        <v>0.8416833931321184</v>
      </c>
      <c r="U29" s="21"/>
      <c r="V29" s="12"/>
      <c r="W29" s="12"/>
    </row>
    <row r="30" spans="1:23" ht="18" customHeight="1">
      <c r="A30" s="36" t="s">
        <v>68</v>
      </c>
      <c r="B30" s="29" t="s">
        <v>69</v>
      </c>
      <c r="C30" s="18">
        <f t="shared" si="1"/>
        <v>25187725</v>
      </c>
      <c r="D30" s="37">
        <v>15626144</v>
      </c>
      <c r="E30" s="31">
        <v>9561581</v>
      </c>
      <c r="F30" s="24">
        <f t="shared" si="9"/>
        <v>10528763</v>
      </c>
      <c r="G30" s="31">
        <v>4119</v>
      </c>
      <c r="H30" s="32">
        <v>5229232</v>
      </c>
      <c r="I30" s="31">
        <v>266882</v>
      </c>
      <c r="J30" s="31">
        <v>3437888</v>
      </c>
      <c r="K30" s="34">
        <v>4078</v>
      </c>
      <c r="L30" s="31">
        <v>1586564</v>
      </c>
      <c r="M30" s="34">
        <v>0</v>
      </c>
      <c r="N30" s="19">
        <f t="shared" si="10"/>
        <v>14658962</v>
      </c>
      <c r="O30" s="32">
        <v>546605</v>
      </c>
      <c r="P30" s="31">
        <v>106056</v>
      </c>
      <c r="Q30" s="31">
        <v>11197180</v>
      </c>
      <c r="R30" s="32">
        <v>2809121</v>
      </c>
      <c r="S30" s="19">
        <f t="shared" si="4"/>
        <v>16245526</v>
      </c>
      <c r="T30" s="20">
        <f t="shared" si="3"/>
        <v>0.8493114528268896</v>
      </c>
      <c r="U30" s="21"/>
      <c r="V30" s="12"/>
      <c r="W30" s="12"/>
    </row>
    <row r="31" spans="1:23" ht="18" customHeight="1">
      <c r="A31" s="36" t="s">
        <v>70</v>
      </c>
      <c r="B31" s="29" t="s">
        <v>71</v>
      </c>
      <c r="C31" s="18">
        <f t="shared" si="1"/>
        <v>19723472</v>
      </c>
      <c r="D31" s="30">
        <v>11643934</v>
      </c>
      <c r="E31" s="34">
        <v>8079538</v>
      </c>
      <c r="F31" s="24">
        <f t="shared" si="9"/>
        <v>10092264</v>
      </c>
      <c r="G31" s="34">
        <v>285224</v>
      </c>
      <c r="H31" s="32">
        <v>8044752</v>
      </c>
      <c r="I31" s="34">
        <v>335329</v>
      </c>
      <c r="J31" s="34">
        <v>575</v>
      </c>
      <c r="K31" s="34">
        <v>1474</v>
      </c>
      <c r="L31" s="34">
        <v>1424910</v>
      </c>
      <c r="M31" s="34">
        <v>0</v>
      </c>
      <c r="N31" s="19">
        <f t="shared" si="10"/>
        <v>9631208</v>
      </c>
      <c r="O31" s="35">
        <v>1232849</v>
      </c>
      <c r="P31" s="34">
        <v>0</v>
      </c>
      <c r="Q31" s="34">
        <v>7383495</v>
      </c>
      <c r="R31" s="35">
        <v>1014864</v>
      </c>
      <c r="S31" s="19">
        <f t="shared" si="4"/>
        <v>11056118</v>
      </c>
      <c r="T31" s="20">
        <f t="shared" si="3"/>
        <v>0.8588116600992601</v>
      </c>
      <c r="U31" s="21"/>
      <c r="V31" s="12"/>
      <c r="W31" s="12"/>
    </row>
    <row r="32" spans="1:23" ht="18" customHeight="1">
      <c r="A32" s="36" t="s">
        <v>72</v>
      </c>
      <c r="B32" s="29" t="s">
        <v>73</v>
      </c>
      <c r="C32" s="18">
        <f t="shared" si="1"/>
        <v>2581532</v>
      </c>
      <c r="D32" s="30">
        <v>1214761</v>
      </c>
      <c r="E32" s="34">
        <v>1366771</v>
      </c>
      <c r="F32" s="24">
        <f t="shared" si="9"/>
        <v>1082941</v>
      </c>
      <c r="G32" s="34">
        <v>2200</v>
      </c>
      <c r="H32" s="32">
        <v>223910</v>
      </c>
      <c r="I32" s="34">
        <v>0</v>
      </c>
      <c r="J32" s="34">
        <v>787654</v>
      </c>
      <c r="K32" s="34">
        <v>16401</v>
      </c>
      <c r="L32" s="34">
        <v>52776</v>
      </c>
      <c r="M32" s="34">
        <v>0</v>
      </c>
      <c r="N32" s="19">
        <f t="shared" si="10"/>
        <v>1498591</v>
      </c>
      <c r="O32" s="35">
        <v>534555</v>
      </c>
      <c r="P32" s="34">
        <v>0</v>
      </c>
      <c r="Q32" s="34">
        <v>619167</v>
      </c>
      <c r="R32" s="35">
        <v>344869</v>
      </c>
      <c r="S32" s="19">
        <f t="shared" si="4"/>
        <v>1551367</v>
      </c>
      <c r="T32" s="20">
        <f t="shared" si="3"/>
        <v>0.9512660431177691</v>
      </c>
      <c r="U32" s="21"/>
      <c r="V32" s="12"/>
      <c r="W32" s="12"/>
    </row>
    <row r="33" spans="1:23" ht="18" customHeight="1">
      <c r="A33" s="36" t="s">
        <v>74</v>
      </c>
      <c r="B33" s="29" t="s">
        <v>75</v>
      </c>
      <c r="C33" s="18">
        <f t="shared" si="1"/>
        <v>4821879</v>
      </c>
      <c r="D33" s="30">
        <v>3170738</v>
      </c>
      <c r="E33" s="34">
        <v>1651141</v>
      </c>
      <c r="F33" s="24">
        <f t="shared" si="9"/>
        <v>3103634</v>
      </c>
      <c r="G33" s="34">
        <v>149946</v>
      </c>
      <c r="H33" s="32">
        <v>831454</v>
      </c>
      <c r="I33" s="34">
        <v>1568689</v>
      </c>
      <c r="J33" s="34">
        <v>209497</v>
      </c>
      <c r="K33" s="34">
        <v>11692</v>
      </c>
      <c r="L33" s="34">
        <v>332356</v>
      </c>
      <c r="M33" s="34">
        <v>0</v>
      </c>
      <c r="N33" s="19">
        <f t="shared" si="10"/>
        <v>1718245</v>
      </c>
      <c r="O33" s="35">
        <v>437734</v>
      </c>
      <c r="P33" s="34">
        <v>0</v>
      </c>
      <c r="Q33" s="34">
        <v>1156346</v>
      </c>
      <c r="R33" s="35">
        <v>124165</v>
      </c>
      <c r="S33" s="19">
        <f t="shared" si="4"/>
        <v>2050601</v>
      </c>
      <c r="T33" s="20">
        <f t="shared" si="3"/>
        <v>0.8929139196180993</v>
      </c>
      <c r="U33" s="21"/>
      <c r="V33" s="12"/>
      <c r="W33" s="12"/>
    </row>
    <row r="34" spans="1:23" ht="18" customHeight="1">
      <c r="A34" s="36" t="s">
        <v>76</v>
      </c>
      <c r="B34" s="29" t="s">
        <v>77</v>
      </c>
      <c r="C34" s="18">
        <f t="shared" si="1"/>
        <v>2823969</v>
      </c>
      <c r="D34" s="30">
        <v>2428315</v>
      </c>
      <c r="E34" s="34">
        <v>395654</v>
      </c>
      <c r="F34" s="24">
        <f t="shared" si="9"/>
        <v>671411</v>
      </c>
      <c r="G34" s="34">
        <v>67650</v>
      </c>
      <c r="H34" s="32">
        <v>248533</v>
      </c>
      <c r="I34" s="34">
        <v>173980</v>
      </c>
      <c r="J34" s="34">
        <v>90035</v>
      </c>
      <c r="K34" s="34">
        <v>1418</v>
      </c>
      <c r="L34" s="34">
        <v>89795</v>
      </c>
      <c r="M34" s="34">
        <v>0</v>
      </c>
      <c r="N34" s="19">
        <f t="shared" si="10"/>
        <v>2152558</v>
      </c>
      <c r="O34" s="35">
        <v>206341</v>
      </c>
      <c r="P34" s="34">
        <v>0</v>
      </c>
      <c r="Q34" s="34">
        <v>1864635</v>
      </c>
      <c r="R34" s="35">
        <v>81582</v>
      </c>
      <c r="S34" s="19">
        <f t="shared" si="4"/>
        <v>2242353</v>
      </c>
      <c r="T34" s="20">
        <f t="shared" si="3"/>
        <v>0.8662592659339808</v>
      </c>
      <c r="U34" s="21"/>
      <c r="V34" s="12"/>
      <c r="W34" s="12"/>
    </row>
    <row r="35" spans="1:23" ht="18" customHeight="1">
      <c r="A35" s="36" t="s">
        <v>78</v>
      </c>
      <c r="B35" s="29" t="s">
        <v>79</v>
      </c>
      <c r="C35" s="18">
        <f t="shared" si="1"/>
        <v>9324599</v>
      </c>
      <c r="D35" s="30">
        <v>8329043</v>
      </c>
      <c r="E35" s="34">
        <v>995556</v>
      </c>
      <c r="F35" s="24">
        <f t="shared" si="9"/>
        <v>652163</v>
      </c>
      <c r="G35" s="34">
        <v>0</v>
      </c>
      <c r="H35" s="32">
        <v>363795</v>
      </c>
      <c r="I35" s="34">
        <v>139162</v>
      </c>
      <c r="J35" s="34">
        <v>101380</v>
      </c>
      <c r="K35" s="34">
        <v>2059</v>
      </c>
      <c r="L35" s="34">
        <v>45767</v>
      </c>
      <c r="M35" s="34">
        <v>0</v>
      </c>
      <c r="N35" s="19">
        <f t="shared" si="10"/>
        <v>8672436</v>
      </c>
      <c r="O35" s="35">
        <v>627619</v>
      </c>
      <c r="P35" s="34">
        <v>0</v>
      </c>
      <c r="Q35" s="34">
        <v>7678057</v>
      </c>
      <c r="R35" s="35">
        <v>366760</v>
      </c>
      <c r="S35" s="19">
        <f t="shared" si="4"/>
        <v>8718203</v>
      </c>
      <c r="T35" s="20">
        <f t="shared" si="3"/>
        <v>0.9298227590341679</v>
      </c>
      <c r="U35" s="21"/>
      <c r="V35" s="12"/>
      <c r="W35" s="12"/>
    </row>
    <row r="36" spans="1:23" ht="18" customHeight="1">
      <c r="A36" s="36" t="s">
        <v>80</v>
      </c>
      <c r="B36" s="29" t="s">
        <v>81</v>
      </c>
      <c r="C36" s="18">
        <f t="shared" si="1"/>
        <v>3464863</v>
      </c>
      <c r="D36" s="30">
        <v>2345184</v>
      </c>
      <c r="E36" s="34">
        <v>1119679</v>
      </c>
      <c r="F36" s="24">
        <f t="shared" si="9"/>
        <v>1192638</v>
      </c>
      <c r="G36" s="34">
        <v>200</v>
      </c>
      <c r="H36" s="32">
        <v>751907</v>
      </c>
      <c r="I36" s="34">
        <v>59517</v>
      </c>
      <c r="J36" s="34">
        <v>201805</v>
      </c>
      <c r="K36" s="34">
        <v>2256</v>
      </c>
      <c r="L36" s="34">
        <v>176953</v>
      </c>
      <c r="M36" s="34">
        <v>0</v>
      </c>
      <c r="N36" s="19">
        <f t="shared" si="10"/>
        <v>2272225</v>
      </c>
      <c r="O36" s="35">
        <v>482039</v>
      </c>
      <c r="P36" s="34">
        <v>0</v>
      </c>
      <c r="Q36" s="34">
        <v>1280407</v>
      </c>
      <c r="R36" s="35">
        <v>509779</v>
      </c>
      <c r="S36" s="19">
        <f t="shared" si="4"/>
        <v>2449178</v>
      </c>
      <c r="T36" s="20">
        <f t="shared" si="3"/>
        <v>0.8516289100296989</v>
      </c>
      <c r="U36" s="21"/>
      <c r="V36" s="12"/>
      <c r="W36" s="12"/>
    </row>
    <row r="37" spans="1:23" ht="18" customHeight="1" hidden="1">
      <c r="A37" s="33" t="s">
        <v>70</v>
      </c>
      <c r="B37" s="29"/>
      <c r="C37" s="18">
        <f t="shared" si="1"/>
        <v>0</v>
      </c>
      <c r="D37" s="38"/>
      <c r="E37" s="31"/>
      <c r="F37" s="24">
        <f t="shared" si="9"/>
        <v>0</v>
      </c>
      <c r="G37" s="31"/>
      <c r="H37" s="32"/>
      <c r="I37" s="31"/>
      <c r="J37" s="31"/>
      <c r="K37" s="31"/>
      <c r="L37" s="31"/>
      <c r="M37" s="31"/>
      <c r="N37" s="19">
        <f t="shared" si="10"/>
        <v>0</v>
      </c>
      <c r="O37" s="32"/>
      <c r="P37" s="31"/>
      <c r="Q37" s="31"/>
      <c r="R37" s="32"/>
      <c r="S37" s="19">
        <f t="shared" si="4"/>
        <v>0</v>
      </c>
      <c r="T37" s="20" t="e">
        <f t="shared" si="3"/>
        <v>#DIV/0!</v>
      </c>
      <c r="U37" s="21"/>
      <c r="V37" s="12"/>
      <c r="W37" s="12"/>
    </row>
    <row r="38" spans="1:23" s="41" customFormat="1" ht="18" customHeight="1">
      <c r="A38" s="22" t="s">
        <v>42</v>
      </c>
      <c r="B38" s="23" t="s">
        <v>82</v>
      </c>
      <c r="C38" s="18">
        <f>SUM(D38:E38)</f>
        <v>16419326</v>
      </c>
      <c r="D38" s="24">
        <f>SUM(D39:D43)</f>
        <v>9040176</v>
      </c>
      <c r="E38" s="24">
        <f>SUM(E39:E43)</f>
        <v>7379150</v>
      </c>
      <c r="F38" s="24">
        <f aca="true" t="shared" si="11" ref="F38:F43">SUM(G38:M38)</f>
        <v>6600881</v>
      </c>
      <c r="G38" s="24">
        <f aca="true" t="shared" si="12" ref="G38:M38">SUM(G39:G43)</f>
        <v>93521</v>
      </c>
      <c r="H38" s="24">
        <f t="shared" si="12"/>
        <v>3958079</v>
      </c>
      <c r="I38" s="24">
        <f t="shared" si="12"/>
        <v>1143580</v>
      </c>
      <c r="J38" s="24">
        <f t="shared" si="12"/>
        <v>315730</v>
      </c>
      <c r="K38" s="24">
        <f t="shared" si="12"/>
        <v>11685</v>
      </c>
      <c r="L38" s="24">
        <f t="shared" si="12"/>
        <v>1078286</v>
      </c>
      <c r="M38" s="24">
        <f t="shared" si="12"/>
        <v>0</v>
      </c>
      <c r="N38" s="19">
        <f t="shared" si="10"/>
        <v>9818445</v>
      </c>
      <c r="O38" s="24">
        <f>SUM(O39:O43)</f>
        <v>5364980</v>
      </c>
      <c r="P38" s="24">
        <f>SUM(P39:P43)</f>
        <v>0</v>
      </c>
      <c r="Q38" s="24">
        <f>SUM(Q39:Q43)</f>
        <v>3603855</v>
      </c>
      <c r="R38" s="24">
        <f>SUM(R39:R43)</f>
        <v>849610</v>
      </c>
      <c r="S38" s="19">
        <f t="shared" si="4"/>
        <v>10896731</v>
      </c>
      <c r="T38" s="20">
        <f t="shared" si="3"/>
        <v>0.8366451387322389</v>
      </c>
      <c r="U38" s="39"/>
      <c r="V38" s="40"/>
      <c r="W38" s="40"/>
    </row>
    <row r="39" spans="1:23" ht="18" customHeight="1">
      <c r="A39" s="36" t="s">
        <v>83</v>
      </c>
      <c r="B39" s="29" t="s">
        <v>84</v>
      </c>
      <c r="C39" s="18">
        <f aca="true" t="shared" si="13" ref="C39:C44">SUM(F39,N39)</f>
        <v>288052</v>
      </c>
      <c r="D39" s="30">
        <v>52529</v>
      </c>
      <c r="E39" s="34">
        <v>235523</v>
      </c>
      <c r="F39" s="24">
        <f t="shared" si="11"/>
        <v>234265</v>
      </c>
      <c r="G39" s="34">
        <v>72114</v>
      </c>
      <c r="H39" s="32">
        <v>128222</v>
      </c>
      <c r="I39" s="34">
        <v>27900</v>
      </c>
      <c r="J39" s="34">
        <v>0</v>
      </c>
      <c r="K39" s="34">
        <v>0</v>
      </c>
      <c r="L39" s="34">
        <v>6029</v>
      </c>
      <c r="M39" s="34">
        <v>0</v>
      </c>
      <c r="N39" s="19">
        <f t="shared" si="10"/>
        <v>53787</v>
      </c>
      <c r="O39" s="35">
        <v>34275</v>
      </c>
      <c r="P39" s="34">
        <v>0</v>
      </c>
      <c r="Q39" s="34">
        <v>0</v>
      </c>
      <c r="R39" s="35">
        <v>19512</v>
      </c>
      <c r="S39" s="19">
        <f t="shared" si="4"/>
        <v>59816</v>
      </c>
      <c r="T39" s="20">
        <f t="shared" si="3"/>
        <v>0.974264187992231</v>
      </c>
      <c r="U39" s="21"/>
      <c r="V39" s="12"/>
      <c r="W39" s="12"/>
    </row>
    <row r="40" spans="1:23" ht="18" customHeight="1">
      <c r="A40" s="36" t="s">
        <v>85</v>
      </c>
      <c r="B40" s="29" t="s">
        <v>86</v>
      </c>
      <c r="C40" s="18">
        <f t="shared" si="13"/>
        <v>4699181</v>
      </c>
      <c r="D40" s="30">
        <v>2689596</v>
      </c>
      <c r="E40" s="34">
        <v>2009585</v>
      </c>
      <c r="F40" s="24">
        <f t="shared" si="11"/>
        <v>1720442</v>
      </c>
      <c r="G40" s="34">
        <v>6978</v>
      </c>
      <c r="H40" s="31">
        <v>984110</v>
      </c>
      <c r="I40" s="34">
        <v>437171</v>
      </c>
      <c r="J40" s="34">
        <v>8010</v>
      </c>
      <c r="K40" s="34">
        <v>4968</v>
      </c>
      <c r="L40" s="31">
        <v>279205</v>
      </c>
      <c r="M40" s="34">
        <v>0</v>
      </c>
      <c r="N40" s="19">
        <f t="shared" si="10"/>
        <v>2978739</v>
      </c>
      <c r="O40" s="35">
        <v>1471937</v>
      </c>
      <c r="P40" s="34">
        <v>0</v>
      </c>
      <c r="Q40" s="34">
        <v>1295893</v>
      </c>
      <c r="R40" s="35">
        <v>210909</v>
      </c>
      <c r="S40" s="19">
        <f t="shared" si="4"/>
        <v>3257944</v>
      </c>
      <c r="T40" s="20">
        <f t="shared" si="3"/>
        <v>0.8377132155573974</v>
      </c>
      <c r="U40" s="21"/>
      <c r="V40" s="12"/>
      <c r="W40" s="12"/>
    </row>
    <row r="41" spans="1:23" ht="18" customHeight="1">
      <c r="A41" s="36" t="s">
        <v>87</v>
      </c>
      <c r="B41" s="29" t="s">
        <v>88</v>
      </c>
      <c r="C41" s="18">
        <f t="shared" si="13"/>
        <v>5158718</v>
      </c>
      <c r="D41" s="30">
        <v>2441589</v>
      </c>
      <c r="E41" s="34">
        <v>2717129</v>
      </c>
      <c r="F41" s="24">
        <f t="shared" si="11"/>
        <v>1573672</v>
      </c>
      <c r="G41" s="34">
        <v>13629</v>
      </c>
      <c r="H41" s="32">
        <v>697006</v>
      </c>
      <c r="I41" s="34">
        <v>257287</v>
      </c>
      <c r="J41" s="34">
        <v>270800</v>
      </c>
      <c r="K41" s="34">
        <v>2094</v>
      </c>
      <c r="L41" s="31">
        <v>332856</v>
      </c>
      <c r="M41" s="34">
        <v>0</v>
      </c>
      <c r="N41" s="19">
        <f t="shared" si="10"/>
        <v>3585046</v>
      </c>
      <c r="O41" s="35">
        <v>1611973</v>
      </c>
      <c r="P41" s="34"/>
      <c r="Q41" s="34">
        <v>1554033</v>
      </c>
      <c r="R41" s="35">
        <v>419040</v>
      </c>
      <c r="S41" s="19">
        <f t="shared" si="4"/>
        <v>3917902</v>
      </c>
      <c r="T41" s="20">
        <f t="shared" si="3"/>
        <v>0.7884845126557504</v>
      </c>
      <c r="U41" s="21"/>
      <c r="V41" s="12"/>
      <c r="W41" s="12"/>
    </row>
    <row r="42" spans="1:23" ht="18" customHeight="1">
      <c r="A42" s="36" t="s">
        <v>89</v>
      </c>
      <c r="B42" s="29" t="s">
        <v>90</v>
      </c>
      <c r="C42" s="18">
        <f t="shared" si="13"/>
        <v>2793333</v>
      </c>
      <c r="D42" s="30">
        <v>1757226</v>
      </c>
      <c r="E42" s="34">
        <v>1036107</v>
      </c>
      <c r="F42" s="24">
        <f t="shared" si="11"/>
        <v>1114462</v>
      </c>
      <c r="G42" s="34">
        <v>0</v>
      </c>
      <c r="H42" s="32">
        <v>710306</v>
      </c>
      <c r="I42" s="34">
        <v>225100</v>
      </c>
      <c r="J42" s="34">
        <v>22400</v>
      </c>
      <c r="K42" s="34">
        <v>4623</v>
      </c>
      <c r="L42" s="31">
        <v>152033</v>
      </c>
      <c r="M42" s="34">
        <v>0</v>
      </c>
      <c r="N42" s="19">
        <f t="shared" si="10"/>
        <v>1678871</v>
      </c>
      <c r="O42" s="35">
        <v>1541437</v>
      </c>
      <c r="P42" s="34"/>
      <c r="Q42" s="34">
        <v>62508</v>
      </c>
      <c r="R42" s="35">
        <v>74926</v>
      </c>
      <c r="S42" s="19">
        <f t="shared" si="4"/>
        <v>1830904</v>
      </c>
      <c r="T42" s="20">
        <f t="shared" si="3"/>
        <v>0.8635817102781431</v>
      </c>
      <c r="U42" s="21"/>
      <c r="V42" s="12"/>
      <c r="W42" s="12"/>
    </row>
    <row r="43" spans="1:23" ht="18" customHeight="1">
      <c r="A43" s="36" t="s">
        <v>91</v>
      </c>
      <c r="B43" s="29" t="s">
        <v>92</v>
      </c>
      <c r="C43" s="18">
        <f t="shared" si="13"/>
        <v>3480042</v>
      </c>
      <c r="D43" s="30">
        <v>2099236</v>
      </c>
      <c r="E43" s="34">
        <v>1380806</v>
      </c>
      <c r="F43" s="24">
        <f t="shared" si="11"/>
        <v>1958040</v>
      </c>
      <c r="G43" s="34">
        <v>800</v>
      </c>
      <c r="H43" s="32">
        <v>1438435</v>
      </c>
      <c r="I43" s="34">
        <v>196122</v>
      </c>
      <c r="J43" s="34">
        <v>14520</v>
      </c>
      <c r="K43" s="34">
        <v>0</v>
      </c>
      <c r="L43" s="34">
        <v>308163</v>
      </c>
      <c r="M43" s="34">
        <v>0</v>
      </c>
      <c r="N43" s="19">
        <f t="shared" si="10"/>
        <v>1522002</v>
      </c>
      <c r="O43" s="35">
        <v>705358</v>
      </c>
      <c r="P43" s="34">
        <v>0</v>
      </c>
      <c r="Q43" s="34">
        <v>691421</v>
      </c>
      <c r="R43" s="35">
        <v>125223</v>
      </c>
      <c r="S43" s="19">
        <f t="shared" si="4"/>
        <v>1830165</v>
      </c>
      <c r="T43" s="20">
        <f t="shared" si="3"/>
        <v>0.8426165961880248</v>
      </c>
      <c r="U43" s="21"/>
      <c r="V43" s="12"/>
      <c r="W43" s="12"/>
    </row>
    <row r="44" spans="1:23" s="41" customFormat="1" ht="18" customHeight="1">
      <c r="A44" s="22" t="s">
        <v>44</v>
      </c>
      <c r="B44" s="23" t="s">
        <v>93</v>
      </c>
      <c r="C44" s="18">
        <f t="shared" si="13"/>
        <v>22228328</v>
      </c>
      <c r="D44" s="18">
        <f>SUM(D45:D46)</f>
        <v>4403323</v>
      </c>
      <c r="E44" s="18">
        <f>SUM(E45:E46)</f>
        <v>17825005</v>
      </c>
      <c r="F44" s="18">
        <f aca="true" t="shared" si="14" ref="F44:S44">SUM(F45:F46)</f>
        <v>21249585</v>
      </c>
      <c r="G44" s="18">
        <f t="shared" si="14"/>
        <v>10804084</v>
      </c>
      <c r="H44" s="18">
        <f t="shared" si="14"/>
        <v>4383816</v>
      </c>
      <c r="I44" s="18">
        <f t="shared" si="14"/>
        <v>2007371</v>
      </c>
      <c r="J44" s="18">
        <f t="shared" si="14"/>
        <v>1978959</v>
      </c>
      <c r="K44" s="18">
        <f t="shared" si="14"/>
        <v>0</v>
      </c>
      <c r="L44" s="18">
        <f t="shared" si="14"/>
        <v>2075355</v>
      </c>
      <c r="M44" s="18">
        <f t="shared" si="14"/>
        <v>0</v>
      </c>
      <c r="N44" s="19">
        <f t="shared" si="10"/>
        <v>978743</v>
      </c>
      <c r="O44" s="18">
        <f t="shared" si="14"/>
        <v>0</v>
      </c>
      <c r="P44" s="18">
        <f t="shared" si="14"/>
        <v>20609</v>
      </c>
      <c r="Q44" s="18">
        <f t="shared" si="14"/>
        <v>404881</v>
      </c>
      <c r="R44" s="18">
        <f t="shared" si="14"/>
        <v>553253</v>
      </c>
      <c r="S44" s="18">
        <f t="shared" si="14"/>
        <v>3054098</v>
      </c>
      <c r="T44" s="20">
        <f t="shared" si="3"/>
        <v>0.9023343279409928</v>
      </c>
      <c r="U44" s="39"/>
      <c r="V44" s="40"/>
      <c r="W44" s="40"/>
    </row>
    <row r="45" spans="1:23" s="41" customFormat="1" ht="18" customHeight="1">
      <c r="A45" s="42" t="s">
        <v>94</v>
      </c>
      <c r="B45" s="29" t="s">
        <v>95</v>
      </c>
      <c r="C45" s="18">
        <f>SUM(D45:E45)</f>
        <v>16491882</v>
      </c>
      <c r="D45" s="30">
        <v>2970756</v>
      </c>
      <c r="E45" s="34">
        <v>13521126</v>
      </c>
      <c r="F45" s="24">
        <f>SUM(G45:M45)</f>
        <v>15773060</v>
      </c>
      <c r="G45" s="34">
        <v>10485374</v>
      </c>
      <c r="H45" s="32">
        <v>2447197</v>
      </c>
      <c r="I45" s="34">
        <v>64115</v>
      </c>
      <c r="J45" s="34">
        <v>1691053</v>
      </c>
      <c r="K45" s="35">
        <v>0</v>
      </c>
      <c r="L45" s="34">
        <v>1085321</v>
      </c>
      <c r="M45" s="34">
        <v>0</v>
      </c>
      <c r="N45" s="19">
        <f t="shared" si="10"/>
        <v>718822</v>
      </c>
      <c r="O45" s="35">
        <v>0</v>
      </c>
      <c r="P45" s="34">
        <v>1</v>
      </c>
      <c r="Q45" s="34">
        <v>404880</v>
      </c>
      <c r="R45" s="35">
        <v>313941</v>
      </c>
      <c r="S45" s="19">
        <f t="shared" si="4"/>
        <v>1804143</v>
      </c>
      <c r="T45" s="20">
        <f t="shared" si="3"/>
        <v>0.9311914745775391</v>
      </c>
      <c r="U45" s="21"/>
      <c r="V45" s="12"/>
      <c r="W45" s="40"/>
    </row>
    <row r="46" spans="1:23" ht="18" customHeight="1">
      <c r="A46" s="36" t="s">
        <v>96</v>
      </c>
      <c r="B46" s="29" t="s">
        <v>97</v>
      </c>
      <c r="C46" s="18">
        <f>SUM(D46:E46)</f>
        <v>5736446</v>
      </c>
      <c r="D46" s="30">
        <v>1432567</v>
      </c>
      <c r="E46" s="34">
        <v>4303879</v>
      </c>
      <c r="F46" s="24">
        <f>SUM(G46:M46)</f>
        <v>5476525</v>
      </c>
      <c r="G46" s="34">
        <v>318710</v>
      </c>
      <c r="H46" s="32">
        <f>1939153-2534</f>
        <v>1936619</v>
      </c>
      <c r="I46" s="34">
        <v>1943256</v>
      </c>
      <c r="J46" s="34">
        <v>287906</v>
      </c>
      <c r="K46" s="35">
        <v>0</v>
      </c>
      <c r="L46" s="34">
        <v>990034</v>
      </c>
      <c r="M46" s="34">
        <v>0</v>
      </c>
      <c r="N46" s="19">
        <f t="shared" si="10"/>
        <v>259921</v>
      </c>
      <c r="O46" s="35">
        <v>0</v>
      </c>
      <c r="P46" s="34">
        <v>20608</v>
      </c>
      <c r="Q46" s="34">
        <v>1</v>
      </c>
      <c r="R46" s="35">
        <f>239292+20</f>
        <v>239312</v>
      </c>
      <c r="S46" s="19">
        <f t="shared" si="4"/>
        <v>1249955</v>
      </c>
      <c r="T46" s="20">
        <f t="shared" si="3"/>
        <v>0.81922222577273</v>
      </c>
      <c r="U46" s="21"/>
      <c r="V46" s="12"/>
      <c r="W46" s="12"/>
    </row>
    <row r="47" spans="1:23" s="41" customFormat="1" ht="18" customHeight="1">
      <c r="A47" s="22" t="s">
        <v>46</v>
      </c>
      <c r="B47" s="23" t="s">
        <v>98</v>
      </c>
      <c r="C47" s="18">
        <f t="shared" si="1"/>
        <v>36970309</v>
      </c>
      <c r="D47" s="18">
        <f aca="true" t="shared" si="15" ref="D47:R47">SUM(D48:D52)</f>
        <v>11246533</v>
      </c>
      <c r="E47" s="18">
        <f t="shared" si="15"/>
        <v>25723776</v>
      </c>
      <c r="F47" s="18">
        <f t="shared" si="15"/>
        <v>23657538</v>
      </c>
      <c r="G47" s="18">
        <f aca="true" t="shared" si="16" ref="G47:M47">SUM(G48:G52)</f>
        <v>636915</v>
      </c>
      <c r="H47" s="18">
        <f t="shared" si="16"/>
        <v>9182205</v>
      </c>
      <c r="I47" s="18">
        <f t="shared" si="16"/>
        <v>2219197</v>
      </c>
      <c r="J47" s="18">
        <f t="shared" si="16"/>
        <v>8016750</v>
      </c>
      <c r="K47" s="18">
        <f t="shared" si="16"/>
        <v>3946</v>
      </c>
      <c r="L47" s="18">
        <f t="shared" si="16"/>
        <v>3598525</v>
      </c>
      <c r="M47" s="18">
        <f t="shared" si="16"/>
        <v>0</v>
      </c>
      <c r="N47" s="19">
        <f t="shared" si="10"/>
        <v>13312771</v>
      </c>
      <c r="O47" s="18">
        <f t="shared" si="15"/>
        <v>5081942</v>
      </c>
      <c r="P47" s="18">
        <f t="shared" si="15"/>
        <v>72450</v>
      </c>
      <c r="Q47" s="24">
        <f t="shared" si="15"/>
        <v>4302352</v>
      </c>
      <c r="R47" s="24">
        <f t="shared" si="15"/>
        <v>3856027</v>
      </c>
      <c r="S47" s="19">
        <f t="shared" si="4"/>
        <v>16911296</v>
      </c>
      <c r="T47" s="20">
        <f t="shared" si="3"/>
        <v>0.8478909766519238</v>
      </c>
      <c r="U47" s="39"/>
      <c r="V47" s="40"/>
      <c r="W47" s="40"/>
    </row>
    <row r="48" spans="1:23" ht="18" customHeight="1">
      <c r="A48" s="36" t="s">
        <v>99</v>
      </c>
      <c r="B48" s="29" t="s">
        <v>100</v>
      </c>
      <c r="C48" s="18">
        <f t="shared" si="1"/>
        <v>11004659</v>
      </c>
      <c r="D48" s="30">
        <v>963727</v>
      </c>
      <c r="E48" s="34">
        <v>10040932</v>
      </c>
      <c r="F48" s="24">
        <f>SUM(G48:M48)</f>
        <v>10322956</v>
      </c>
      <c r="G48" s="43">
        <v>89646</v>
      </c>
      <c r="H48" s="43">
        <v>3420915</v>
      </c>
      <c r="I48" s="35">
        <v>565736</v>
      </c>
      <c r="J48" s="34">
        <v>4835518</v>
      </c>
      <c r="K48" s="35">
        <v>0</v>
      </c>
      <c r="L48" s="34">
        <v>1411141</v>
      </c>
      <c r="M48" s="34">
        <v>0</v>
      </c>
      <c r="N48" s="19">
        <f t="shared" si="10"/>
        <v>681703</v>
      </c>
      <c r="O48" s="35">
        <v>0</v>
      </c>
      <c r="P48" s="34">
        <v>0</v>
      </c>
      <c r="Q48" s="34">
        <v>522500</v>
      </c>
      <c r="R48" s="35">
        <v>159203</v>
      </c>
      <c r="S48" s="19">
        <f t="shared" si="4"/>
        <v>2092844</v>
      </c>
      <c r="T48" s="20">
        <f t="shared" si="3"/>
        <v>0.8633006863537924</v>
      </c>
      <c r="U48" s="21"/>
      <c r="V48" s="12"/>
      <c r="W48" s="12"/>
    </row>
    <row r="49" spans="1:23" ht="18" customHeight="1">
      <c r="A49" s="36" t="s">
        <v>101</v>
      </c>
      <c r="B49" s="29" t="s">
        <v>102</v>
      </c>
      <c r="C49" s="18">
        <f>SUM(D49:E49)</f>
        <v>3895675</v>
      </c>
      <c r="D49" s="30">
        <v>2292952</v>
      </c>
      <c r="E49" s="34">
        <v>1602723</v>
      </c>
      <c r="F49" s="24">
        <f>SUM(G49:M49)</f>
        <v>2302310</v>
      </c>
      <c r="G49" s="43">
        <v>105585</v>
      </c>
      <c r="H49" s="43">
        <v>1195172</v>
      </c>
      <c r="I49" s="35">
        <v>287435</v>
      </c>
      <c r="J49" s="34">
        <v>363133</v>
      </c>
      <c r="K49" s="35">
        <v>807</v>
      </c>
      <c r="L49" s="34">
        <v>350178</v>
      </c>
      <c r="M49" s="34">
        <v>0</v>
      </c>
      <c r="N49" s="19">
        <f t="shared" si="10"/>
        <v>1593365</v>
      </c>
      <c r="O49" s="35">
        <v>292778</v>
      </c>
      <c r="P49" s="34">
        <v>0</v>
      </c>
      <c r="Q49" s="34">
        <v>0</v>
      </c>
      <c r="R49" s="35">
        <v>1300587</v>
      </c>
      <c r="S49" s="19">
        <f t="shared" si="4"/>
        <v>1943543</v>
      </c>
      <c r="T49" s="20">
        <f t="shared" si="3"/>
        <v>0.8479014554946988</v>
      </c>
      <c r="U49" s="21"/>
      <c r="V49" s="12"/>
      <c r="W49" s="12"/>
    </row>
    <row r="50" spans="1:23" ht="18" customHeight="1">
      <c r="A50" s="36" t="s">
        <v>103</v>
      </c>
      <c r="B50" s="29" t="s">
        <v>104</v>
      </c>
      <c r="C50" s="18">
        <f>SUM(D50:E50)</f>
        <v>4654176</v>
      </c>
      <c r="D50" s="30">
        <v>1865972</v>
      </c>
      <c r="E50" s="34">
        <v>2788204</v>
      </c>
      <c r="F50" s="24">
        <f>SUM(G50:M50)</f>
        <v>2561643</v>
      </c>
      <c r="G50" s="43">
        <v>216147</v>
      </c>
      <c r="H50" s="43">
        <v>972634</v>
      </c>
      <c r="I50" s="35">
        <v>119961</v>
      </c>
      <c r="J50" s="34">
        <v>824656</v>
      </c>
      <c r="K50" s="35">
        <v>0</v>
      </c>
      <c r="L50" s="34">
        <v>428245</v>
      </c>
      <c r="M50" s="34">
        <v>0</v>
      </c>
      <c r="N50" s="19">
        <f t="shared" si="10"/>
        <v>2092533</v>
      </c>
      <c r="O50" s="35">
        <v>1564503</v>
      </c>
      <c r="P50" s="34">
        <v>72450</v>
      </c>
      <c r="Q50" s="34">
        <v>126653</v>
      </c>
      <c r="R50" s="35">
        <v>328927</v>
      </c>
      <c r="S50" s="19">
        <f t="shared" si="4"/>
        <v>2520778</v>
      </c>
      <c r="T50" s="20">
        <f t="shared" si="3"/>
        <v>0.8328240898517084</v>
      </c>
      <c r="U50" s="21"/>
      <c r="V50" s="12"/>
      <c r="W50" s="12"/>
    </row>
    <row r="51" spans="1:23" ht="18" customHeight="1">
      <c r="A51" s="36" t="s">
        <v>105</v>
      </c>
      <c r="B51" s="29" t="s">
        <v>106</v>
      </c>
      <c r="C51" s="18">
        <f>SUM(D51:E51)</f>
        <v>15143166</v>
      </c>
      <c r="D51" s="30">
        <v>4580242</v>
      </c>
      <c r="E51" s="34">
        <v>10562924</v>
      </c>
      <c r="F51" s="24">
        <f>SUM(G51:M51)</f>
        <v>7795156</v>
      </c>
      <c r="G51" s="43">
        <v>225537</v>
      </c>
      <c r="H51" s="43">
        <v>3226317</v>
      </c>
      <c r="I51" s="35">
        <v>1138813</v>
      </c>
      <c r="J51" s="34">
        <v>1880293</v>
      </c>
      <c r="K51" s="35">
        <v>3139</v>
      </c>
      <c r="L51" s="34">
        <v>1321057</v>
      </c>
      <c r="M51" s="34">
        <v>0</v>
      </c>
      <c r="N51" s="19">
        <f t="shared" si="10"/>
        <v>7348010</v>
      </c>
      <c r="O51" s="35">
        <v>1845602</v>
      </c>
      <c r="P51" s="34">
        <v>0</v>
      </c>
      <c r="Q51" s="34">
        <v>3653199</v>
      </c>
      <c r="R51" s="35">
        <v>1849209</v>
      </c>
      <c r="S51" s="19">
        <f t="shared" si="4"/>
        <v>8669067</v>
      </c>
      <c r="T51" s="20">
        <f t="shared" si="3"/>
        <v>0.8305284717842721</v>
      </c>
      <c r="U51" s="21"/>
      <c r="V51" s="12"/>
      <c r="W51" s="12"/>
    </row>
    <row r="52" spans="1:23" ht="18" customHeight="1">
      <c r="A52" s="36" t="s">
        <v>107</v>
      </c>
      <c r="B52" s="29" t="s">
        <v>108</v>
      </c>
      <c r="C52" s="18">
        <f t="shared" si="1"/>
        <v>2272633</v>
      </c>
      <c r="D52" s="30">
        <v>1543640</v>
      </c>
      <c r="E52" s="34">
        <v>728993</v>
      </c>
      <c r="F52" s="24">
        <f>SUM(G52:M52)</f>
        <v>675473</v>
      </c>
      <c r="G52" s="43">
        <v>0</v>
      </c>
      <c r="H52" s="43">
        <v>367167</v>
      </c>
      <c r="I52" s="35">
        <v>107252</v>
      </c>
      <c r="J52" s="34">
        <v>113150</v>
      </c>
      <c r="K52" s="35">
        <v>0</v>
      </c>
      <c r="L52" s="34">
        <v>87904</v>
      </c>
      <c r="M52" s="34">
        <v>0</v>
      </c>
      <c r="N52" s="19">
        <f t="shared" si="10"/>
        <v>1597160</v>
      </c>
      <c r="O52" s="35">
        <v>1379059</v>
      </c>
      <c r="P52" s="34">
        <v>0</v>
      </c>
      <c r="Q52" s="34">
        <v>0</v>
      </c>
      <c r="R52" s="35">
        <v>218101</v>
      </c>
      <c r="S52" s="19">
        <f t="shared" si="4"/>
        <v>1685064</v>
      </c>
      <c r="T52" s="20">
        <f t="shared" si="3"/>
        <v>0.8698630441187138</v>
      </c>
      <c r="U52" s="21"/>
      <c r="V52" s="12"/>
      <c r="W52" s="12"/>
    </row>
    <row r="53" spans="1:23" s="41" customFormat="1" ht="18" customHeight="1">
      <c r="A53" s="22" t="s">
        <v>48</v>
      </c>
      <c r="B53" s="23" t="s">
        <v>109</v>
      </c>
      <c r="C53" s="18">
        <f t="shared" si="1"/>
        <v>60278048</v>
      </c>
      <c r="D53" s="18">
        <f aca="true" t="shared" si="17" ref="D53:R53">SUM(D54:D58)</f>
        <v>39250819</v>
      </c>
      <c r="E53" s="18">
        <f t="shared" si="17"/>
        <v>21027229</v>
      </c>
      <c r="F53" s="18">
        <f t="shared" si="17"/>
        <v>52701103</v>
      </c>
      <c r="G53" s="18">
        <f t="shared" si="17"/>
        <v>12618225</v>
      </c>
      <c r="H53" s="18">
        <f t="shared" si="17"/>
        <v>13873495</v>
      </c>
      <c r="I53" s="18">
        <f t="shared" si="17"/>
        <v>1770917</v>
      </c>
      <c r="J53" s="18">
        <f t="shared" si="17"/>
        <v>20786267</v>
      </c>
      <c r="K53" s="18">
        <f t="shared" si="17"/>
        <v>56868</v>
      </c>
      <c r="L53" s="18">
        <f t="shared" si="17"/>
        <v>3595331</v>
      </c>
      <c r="M53" s="18">
        <f t="shared" si="17"/>
        <v>0</v>
      </c>
      <c r="N53" s="19">
        <f t="shared" si="10"/>
        <v>7576945</v>
      </c>
      <c r="O53" s="18">
        <f t="shared" si="17"/>
        <v>3460430</v>
      </c>
      <c r="P53" s="18">
        <f t="shared" si="17"/>
        <v>259516</v>
      </c>
      <c r="Q53" s="18">
        <f t="shared" si="17"/>
        <v>1581579</v>
      </c>
      <c r="R53" s="18">
        <f t="shared" si="17"/>
        <v>2275420</v>
      </c>
      <c r="S53" s="19">
        <f t="shared" si="4"/>
        <v>11172276</v>
      </c>
      <c r="T53" s="20">
        <f t="shared" si="3"/>
        <v>0.931778828234392</v>
      </c>
      <c r="U53" s="39"/>
      <c r="V53" s="40"/>
      <c r="W53" s="40"/>
    </row>
    <row r="54" spans="1:23" ht="18" customHeight="1" hidden="1">
      <c r="A54" s="36"/>
      <c r="B54" s="29"/>
      <c r="C54" s="18">
        <f t="shared" si="1"/>
        <v>0</v>
      </c>
      <c r="D54" s="30">
        <v>0</v>
      </c>
      <c r="E54" s="34">
        <v>0</v>
      </c>
      <c r="F54" s="24">
        <f>SUM(G54:M54)</f>
        <v>0</v>
      </c>
      <c r="G54" s="34">
        <v>0</v>
      </c>
      <c r="H54" s="32">
        <v>0</v>
      </c>
      <c r="I54" s="34">
        <v>0</v>
      </c>
      <c r="J54" s="34">
        <v>0</v>
      </c>
      <c r="K54" s="35">
        <v>0</v>
      </c>
      <c r="L54" s="34">
        <v>0</v>
      </c>
      <c r="M54" s="34">
        <v>0</v>
      </c>
      <c r="N54" s="19">
        <f t="shared" si="10"/>
        <v>0</v>
      </c>
      <c r="O54" s="35">
        <v>0</v>
      </c>
      <c r="P54" s="34">
        <v>0</v>
      </c>
      <c r="Q54" s="34">
        <v>0</v>
      </c>
      <c r="R54" s="35"/>
      <c r="S54" s="19">
        <f t="shared" si="4"/>
        <v>0</v>
      </c>
      <c r="T54" s="20" t="e">
        <f t="shared" si="3"/>
        <v>#DIV/0!</v>
      </c>
      <c r="U54" s="21"/>
      <c r="V54" s="12"/>
      <c r="W54" s="12"/>
    </row>
    <row r="55" spans="1:23" ht="18" customHeight="1">
      <c r="A55" s="36" t="s">
        <v>110</v>
      </c>
      <c r="B55" s="29" t="s">
        <v>111</v>
      </c>
      <c r="C55" s="18">
        <f t="shared" si="1"/>
        <v>6735718</v>
      </c>
      <c r="D55" s="30">
        <v>3302082</v>
      </c>
      <c r="E55" s="34">
        <v>3433636</v>
      </c>
      <c r="F55" s="24">
        <f>SUM(G55:M55)</f>
        <v>5936493</v>
      </c>
      <c r="G55" s="34">
        <v>214531</v>
      </c>
      <c r="H55" s="32">
        <v>2231894</v>
      </c>
      <c r="I55" s="34">
        <v>199441</v>
      </c>
      <c r="J55" s="34">
        <v>2322270</v>
      </c>
      <c r="K55" s="35">
        <v>17343</v>
      </c>
      <c r="L55" s="34">
        <v>951014</v>
      </c>
      <c r="M55" s="34">
        <v>0</v>
      </c>
      <c r="N55" s="19">
        <f t="shared" si="10"/>
        <v>799225</v>
      </c>
      <c r="O55" s="35">
        <v>389905</v>
      </c>
      <c r="P55" s="34">
        <v>0</v>
      </c>
      <c r="Q55" s="34">
        <v>14841</v>
      </c>
      <c r="R55" s="35">
        <v>394479</v>
      </c>
      <c r="S55" s="19">
        <f t="shared" si="4"/>
        <v>1750239</v>
      </c>
      <c r="T55" s="20">
        <f t="shared" si="3"/>
        <v>0.8398020514805626</v>
      </c>
      <c r="U55" s="21"/>
      <c r="V55" s="12"/>
      <c r="W55" s="12"/>
    </row>
    <row r="56" spans="1:23" ht="18" customHeight="1">
      <c r="A56" s="36" t="s">
        <v>112</v>
      </c>
      <c r="B56" s="29" t="s">
        <v>113</v>
      </c>
      <c r="C56" s="18">
        <f t="shared" si="1"/>
        <v>7827296</v>
      </c>
      <c r="D56" s="30">
        <v>3153435</v>
      </c>
      <c r="E56" s="34">
        <v>4673861</v>
      </c>
      <c r="F56" s="24">
        <f>SUM(G56:M56)</f>
        <v>5020332</v>
      </c>
      <c r="G56" s="34">
        <v>4063</v>
      </c>
      <c r="H56" s="32">
        <v>1952249</v>
      </c>
      <c r="I56" s="34">
        <v>1311219</v>
      </c>
      <c r="J56" s="34">
        <v>908636</v>
      </c>
      <c r="K56" s="35">
        <v>23616</v>
      </c>
      <c r="L56" s="34">
        <v>820549</v>
      </c>
      <c r="M56" s="34"/>
      <c r="N56" s="19">
        <f t="shared" si="10"/>
        <v>2806964</v>
      </c>
      <c r="O56" s="35">
        <v>2190294</v>
      </c>
      <c r="P56" s="34"/>
      <c r="Q56" s="34">
        <v>524016</v>
      </c>
      <c r="R56" s="35">
        <v>92654</v>
      </c>
      <c r="S56" s="19">
        <f t="shared" si="4"/>
        <v>3627513</v>
      </c>
      <c r="T56" s="20">
        <f t="shared" si="3"/>
        <v>0.8365548334253591</v>
      </c>
      <c r="U56" s="21"/>
      <c r="V56" s="12"/>
      <c r="W56" s="12"/>
    </row>
    <row r="57" spans="1:23" ht="17.25" customHeight="1">
      <c r="A57" s="36" t="s">
        <v>114</v>
      </c>
      <c r="B57" s="29" t="s">
        <v>115</v>
      </c>
      <c r="C57" s="18">
        <f t="shared" si="1"/>
        <v>27685820</v>
      </c>
      <c r="D57" s="30">
        <v>22284622</v>
      </c>
      <c r="E57" s="34">
        <v>5401198</v>
      </c>
      <c r="F57" s="24">
        <f>SUM(G57:M57)</f>
        <v>25894595</v>
      </c>
      <c r="G57" s="34">
        <v>66785</v>
      </c>
      <c r="H57" s="32">
        <v>8368500</v>
      </c>
      <c r="I57" s="34">
        <v>248946</v>
      </c>
      <c r="J57" s="34">
        <v>16099660</v>
      </c>
      <c r="K57" s="35">
        <v>4030</v>
      </c>
      <c r="L57" s="34">
        <v>1106674</v>
      </c>
      <c r="M57" s="34">
        <v>0</v>
      </c>
      <c r="N57" s="19">
        <f t="shared" si="10"/>
        <v>1791225</v>
      </c>
      <c r="O57" s="35">
        <v>430022</v>
      </c>
      <c r="P57" s="34">
        <v>257716</v>
      </c>
      <c r="Q57" s="34">
        <v>429429</v>
      </c>
      <c r="R57" s="35">
        <v>674058</v>
      </c>
      <c r="S57" s="19">
        <f t="shared" si="4"/>
        <v>2897899</v>
      </c>
      <c r="T57" s="20">
        <f t="shared" si="3"/>
        <v>0.9572623553293651</v>
      </c>
      <c r="U57" s="21"/>
      <c r="V57" s="12"/>
      <c r="W57" s="12"/>
    </row>
    <row r="58" spans="1:23" ht="18.75" customHeight="1">
      <c r="A58" s="36" t="s">
        <v>116</v>
      </c>
      <c r="B58" s="29" t="s">
        <v>117</v>
      </c>
      <c r="C58" s="18">
        <f t="shared" si="1"/>
        <v>18029214</v>
      </c>
      <c r="D58" s="30">
        <v>10510680</v>
      </c>
      <c r="E58" s="44">
        <v>7518534</v>
      </c>
      <c r="F58" s="24">
        <f>SUM(G58:M58)</f>
        <v>15849683</v>
      </c>
      <c r="G58" s="44">
        <v>12332846</v>
      </c>
      <c r="H58" s="45">
        <v>1320852</v>
      </c>
      <c r="I58" s="44">
        <v>11311</v>
      </c>
      <c r="J58" s="44">
        <v>1455701</v>
      </c>
      <c r="K58" s="46">
        <v>11879</v>
      </c>
      <c r="L58" s="44">
        <v>717094</v>
      </c>
      <c r="M58" s="44"/>
      <c r="N58" s="19">
        <f t="shared" si="10"/>
        <v>2179531</v>
      </c>
      <c r="O58" s="46">
        <v>450209</v>
      </c>
      <c r="P58" s="44">
        <v>1800</v>
      </c>
      <c r="Q58" s="44">
        <v>613293</v>
      </c>
      <c r="R58" s="46">
        <v>1114229</v>
      </c>
      <c r="S58" s="19">
        <f t="shared" si="4"/>
        <v>2896625</v>
      </c>
      <c r="T58" s="20">
        <f t="shared" si="3"/>
        <v>0.9547565714721234</v>
      </c>
      <c r="U58" s="21"/>
      <c r="V58" s="12"/>
      <c r="W58" s="12"/>
    </row>
    <row r="59" spans="1:23" s="41" customFormat="1" ht="18" customHeight="1">
      <c r="A59" s="22" t="s">
        <v>50</v>
      </c>
      <c r="B59" s="23" t="s">
        <v>118</v>
      </c>
      <c r="C59" s="18">
        <f t="shared" si="1"/>
        <v>24320160</v>
      </c>
      <c r="D59" s="18">
        <f aca="true" t="shared" si="18" ref="D59:R59">SUM(D60:D64)</f>
        <v>8193416</v>
      </c>
      <c r="E59" s="18">
        <f t="shared" si="18"/>
        <v>16126744</v>
      </c>
      <c r="F59" s="18">
        <f t="shared" si="18"/>
        <v>15575660</v>
      </c>
      <c r="G59" s="18">
        <f t="shared" si="18"/>
        <v>220355</v>
      </c>
      <c r="H59" s="18">
        <f t="shared" si="18"/>
        <v>6638878</v>
      </c>
      <c r="I59" s="18">
        <f t="shared" si="18"/>
        <v>2633811</v>
      </c>
      <c r="J59" s="18">
        <f t="shared" si="18"/>
        <v>3826331</v>
      </c>
      <c r="K59" s="18">
        <f t="shared" si="18"/>
        <v>0</v>
      </c>
      <c r="L59" s="18">
        <f t="shared" si="18"/>
        <v>2256285</v>
      </c>
      <c r="M59" s="18">
        <f t="shared" si="18"/>
        <v>0</v>
      </c>
      <c r="N59" s="19">
        <f t="shared" si="10"/>
        <v>8744500</v>
      </c>
      <c r="O59" s="18">
        <f t="shared" si="18"/>
        <v>5182195</v>
      </c>
      <c r="P59" s="18">
        <f t="shared" si="18"/>
        <v>7740</v>
      </c>
      <c r="Q59" s="18">
        <f t="shared" si="18"/>
        <v>1595585</v>
      </c>
      <c r="R59" s="18">
        <f t="shared" si="18"/>
        <v>1958980</v>
      </c>
      <c r="S59" s="19">
        <f t="shared" si="4"/>
        <v>11000785</v>
      </c>
      <c r="T59" s="20">
        <f t="shared" si="3"/>
        <v>0.8551403279218986</v>
      </c>
      <c r="U59" s="39"/>
      <c r="V59" s="40"/>
      <c r="W59" s="40"/>
    </row>
    <row r="60" spans="1:23" ht="18" customHeight="1">
      <c r="A60" s="36" t="s">
        <v>119</v>
      </c>
      <c r="B60" s="29" t="s">
        <v>120</v>
      </c>
      <c r="C60" s="18">
        <f t="shared" si="1"/>
        <v>785420</v>
      </c>
      <c r="D60" s="30">
        <v>325511</v>
      </c>
      <c r="E60" s="34">
        <v>459909</v>
      </c>
      <c r="F60" s="24">
        <f>SUM(G60:M60)</f>
        <v>502964</v>
      </c>
      <c r="G60" s="34">
        <v>665</v>
      </c>
      <c r="H60" s="32">
        <v>407873</v>
      </c>
      <c r="I60" s="34">
        <v>33248</v>
      </c>
      <c r="J60" s="34">
        <v>27935</v>
      </c>
      <c r="K60" s="35">
        <v>0</v>
      </c>
      <c r="L60" s="34">
        <v>33243</v>
      </c>
      <c r="M60" s="34">
        <v>0</v>
      </c>
      <c r="N60" s="19">
        <f t="shared" si="10"/>
        <v>282456</v>
      </c>
      <c r="O60" s="35">
        <v>179088</v>
      </c>
      <c r="P60" s="34">
        <v>0</v>
      </c>
      <c r="Q60" s="34">
        <v>0</v>
      </c>
      <c r="R60" s="35">
        <v>103368</v>
      </c>
      <c r="S60" s="19">
        <f t="shared" si="4"/>
        <v>315699</v>
      </c>
      <c r="T60" s="20">
        <f t="shared" si="3"/>
        <v>0.9339058063797807</v>
      </c>
      <c r="U60" s="21"/>
      <c r="V60" s="12"/>
      <c r="W60" s="12"/>
    </row>
    <row r="61" spans="1:23" ht="18" customHeight="1">
      <c r="A61" s="36" t="s">
        <v>121</v>
      </c>
      <c r="B61" s="29" t="s">
        <v>122</v>
      </c>
      <c r="C61" s="18">
        <f t="shared" si="1"/>
        <v>10262229</v>
      </c>
      <c r="D61" s="30">
        <v>4212166</v>
      </c>
      <c r="E61" s="34">
        <v>6050063</v>
      </c>
      <c r="F61" s="24">
        <f>SUM(G61:M61)</f>
        <v>6710412</v>
      </c>
      <c r="G61" s="34">
        <v>600</v>
      </c>
      <c r="H61" s="32">
        <v>2613000</v>
      </c>
      <c r="I61" s="34">
        <v>1928836</v>
      </c>
      <c r="J61" s="34">
        <v>1052206</v>
      </c>
      <c r="K61" s="35">
        <v>0</v>
      </c>
      <c r="L61" s="34">
        <v>1115770</v>
      </c>
      <c r="M61" s="34">
        <v>0</v>
      </c>
      <c r="N61" s="19">
        <f t="shared" si="10"/>
        <v>3551817</v>
      </c>
      <c r="O61" s="35">
        <v>1276292</v>
      </c>
      <c r="P61" s="34">
        <v>0</v>
      </c>
      <c r="Q61" s="34">
        <v>1594468</v>
      </c>
      <c r="R61" s="35">
        <v>681057</v>
      </c>
      <c r="S61" s="19">
        <f t="shared" si="4"/>
        <v>4667587</v>
      </c>
      <c r="T61" s="20">
        <f t="shared" si="3"/>
        <v>0.8337255596228667</v>
      </c>
      <c r="U61" s="21"/>
      <c r="V61" s="12"/>
      <c r="W61" s="12"/>
    </row>
    <row r="62" spans="1:23" ht="18" customHeight="1">
      <c r="A62" s="36" t="s">
        <v>123</v>
      </c>
      <c r="B62" s="29" t="s">
        <v>124</v>
      </c>
      <c r="C62" s="18">
        <f t="shared" si="1"/>
        <v>4524913</v>
      </c>
      <c r="D62" s="30">
        <v>1043161</v>
      </c>
      <c r="E62" s="34">
        <v>3481752</v>
      </c>
      <c r="F62" s="24">
        <f>SUM(G62:M62)</f>
        <v>3087641</v>
      </c>
      <c r="G62" s="34">
        <v>19436</v>
      </c>
      <c r="H62" s="32">
        <v>1864813</v>
      </c>
      <c r="I62" s="34">
        <v>240045</v>
      </c>
      <c r="J62" s="34">
        <v>704317</v>
      </c>
      <c r="K62" s="35">
        <v>0</v>
      </c>
      <c r="L62" s="34">
        <v>259030</v>
      </c>
      <c r="M62" s="34">
        <v>0</v>
      </c>
      <c r="N62" s="19">
        <f t="shared" si="10"/>
        <v>1437272</v>
      </c>
      <c r="O62" s="35">
        <v>906420</v>
      </c>
      <c r="P62" s="34">
        <v>7740</v>
      </c>
      <c r="Q62" s="34">
        <v>1117</v>
      </c>
      <c r="R62" s="35">
        <v>521995</v>
      </c>
      <c r="S62" s="19">
        <f t="shared" si="4"/>
        <v>1696302</v>
      </c>
      <c r="T62" s="20">
        <f t="shared" si="3"/>
        <v>0.9161074749298899</v>
      </c>
      <c r="U62" s="21"/>
      <c r="V62" s="12"/>
      <c r="W62" s="12"/>
    </row>
    <row r="63" spans="1:23" ht="18" customHeight="1">
      <c r="A63" s="36" t="s">
        <v>125</v>
      </c>
      <c r="B63" s="29" t="s">
        <v>126</v>
      </c>
      <c r="C63" s="18">
        <f>SUM(D63:E63)</f>
        <v>6107931</v>
      </c>
      <c r="D63" s="30">
        <v>1593364</v>
      </c>
      <c r="E63" s="34">
        <v>4514567</v>
      </c>
      <c r="F63" s="24">
        <f>SUM(G63:M63)</f>
        <v>4186957</v>
      </c>
      <c r="G63" s="34">
        <v>7087</v>
      </c>
      <c r="H63" s="32">
        <v>1454364</v>
      </c>
      <c r="I63" s="34">
        <v>283100</v>
      </c>
      <c r="J63" s="34">
        <v>1743176</v>
      </c>
      <c r="K63" s="35">
        <v>0</v>
      </c>
      <c r="L63" s="34">
        <v>699230</v>
      </c>
      <c r="M63" s="34">
        <v>0</v>
      </c>
      <c r="N63" s="19">
        <f t="shared" si="10"/>
        <v>1920974</v>
      </c>
      <c r="O63" s="35">
        <v>1543680</v>
      </c>
      <c r="P63" s="34">
        <v>0</v>
      </c>
      <c r="Q63" s="34">
        <v>0</v>
      </c>
      <c r="R63" s="35">
        <v>377294</v>
      </c>
      <c r="S63" s="19">
        <f t="shared" si="4"/>
        <v>2620204</v>
      </c>
      <c r="T63" s="20">
        <f t="shared" si="3"/>
        <v>0.8329980460749895</v>
      </c>
      <c r="U63" s="21"/>
      <c r="V63" s="12"/>
      <c r="W63" s="12"/>
    </row>
    <row r="64" spans="1:23" ht="18" customHeight="1">
      <c r="A64" s="36" t="s">
        <v>127</v>
      </c>
      <c r="B64" s="29" t="s">
        <v>128</v>
      </c>
      <c r="C64" s="18">
        <f t="shared" si="1"/>
        <v>2639667</v>
      </c>
      <c r="D64" s="30">
        <v>1019214</v>
      </c>
      <c r="E64" s="34">
        <v>1620453</v>
      </c>
      <c r="F64" s="24">
        <f>SUM(G64:M64)</f>
        <v>1087686</v>
      </c>
      <c r="G64" s="34">
        <v>192567</v>
      </c>
      <c r="H64" s="32">
        <v>298828</v>
      </c>
      <c r="I64" s="34">
        <v>148582</v>
      </c>
      <c r="J64" s="34">
        <v>298697</v>
      </c>
      <c r="K64" s="35">
        <v>0</v>
      </c>
      <c r="L64" s="34">
        <v>149012</v>
      </c>
      <c r="M64" s="34">
        <v>0</v>
      </c>
      <c r="N64" s="19">
        <f t="shared" si="10"/>
        <v>1551981</v>
      </c>
      <c r="O64" s="35">
        <v>1276715</v>
      </c>
      <c r="P64" s="34">
        <v>0</v>
      </c>
      <c r="Q64" s="34">
        <v>0</v>
      </c>
      <c r="R64" s="35">
        <v>275266</v>
      </c>
      <c r="S64" s="19">
        <f t="shared" si="4"/>
        <v>1700993</v>
      </c>
      <c r="T64" s="20">
        <f t="shared" si="3"/>
        <v>0.86300090283409</v>
      </c>
      <c r="U64" s="21"/>
      <c r="V64" s="12"/>
      <c r="W64" s="12"/>
    </row>
    <row r="65" spans="1:23" s="41" customFormat="1" ht="18" customHeight="1">
      <c r="A65" s="22" t="s">
        <v>52</v>
      </c>
      <c r="B65" s="23" t="s">
        <v>129</v>
      </c>
      <c r="C65" s="18">
        <f t="shared" si="1"/>
        <v>42981892</v>
      </c>
      <c r="D65" s="24">
        <f aca="true" t="shared" si="19" ref="D65:R65">SUM(D66:D71)</f>
        <v>31504336</v>
      </c>
      <c r="E65" s="24">
        <f t="shared" si="19"/>
        <v>11477556</v>
      </c>
      <c r="F65" s="24">
        <f t="shared" si="19"/>
        <v>13681023</v>
      </c>
      <c r="G65" s="24">
        <f t="shared" si="19"/>
        <v>489894</v>
      </c>
      <c r="H65" s="24">
        <f t="shared" si="19"/>
        <v>6479831</v>
      </c>
      <c r="I65" s="24">
        <f t="shared" si="19"/>
        <v>1548286</v>
      </c>
      <c r="J65" s="24">
        <f t="shared" si="19"/>
        <v>3393908</v>
      </c>
      <c r="K65" s="24">
        <f t="shared" si="19"/>
        <v>40986</v>
      </c>
      <c r="L65" s="24">
        <f t="shared" si="19"/>
        <v>1728118</v>
      </c>
      <c r="M65" s="24">
        <f t="shared" si="19"/>
        <v>0</v>
      </c>
      <c r="N65" s="19">
        <f t="shared" si="10"/>
        <v>29300869</v>
      </c>
      <c r="O65" s="24">
        <f t="shared" si="19"/>
        <v>1573832</v>
      </c>
      <c r="P65" s="24">
        <f t="shared" si="19"/>
        <v>0</v>
      </c>
      <c r="Q65" s="24">
        <f t="shared" si="19"/>
        <v>27251972</v>
      </c>
      <c r="R65" s="24">
        <f t="shared" si="19"/>
        <v>475065</v>
      </c>
      <c r="S65" s="19">
        <f t="shared" si="4"/>
        <v>31028987</v>
      </c>
      <c r="T65" s="20">
        <f t="shared" si="3"/>
        <v>0.8736850307173667</v>
      </c>
      <c r="U65" s="39"/>
      <c r="V65" s="40"/>
      <c r="W65" s="40"/>
    </row>
    <row r="66" spans="1:23" ht="18" customHeight="1" hidden="1">
      <c r="A66" s="33" t="s">
        <v>130</v>
      </c>
      <c r="B66" s="29" t="s">
        <v>131</v>
      </c>
      <c r="C66" s="18">
        <f t="shared" si="1"/>
        <v>0</v>
      </c>
      <c r="D66" s="46">
        <v>0</v>
      </c>
      <c r="E66" s="44">
        <v>0</v>
      </c>
      <c r="F66" s="24">
        <f aca="true" t="shared" si="20" ref="F66:F71">SUM(G66:M66)</f>
        <v>0</v>
      </c>
      <c r="G66" s="44">
        <v>0</v>
      </c>
      <c r="H66" s="45">
        <v>0</v>
      </c>
      <c r="I66" s="44">
        <v>0</v>
      </c>
      <c r="J66" s="44">
        <v>0</v>
      </c>
      <c r="K66" s="46">
        <v>0</v>
      </c>
      <c r="L66" s="44">
        <v>0</v>
      </c>
      <c r="M66" s="44">
        <v>0</v>
      </c>
      <c r="N66" s="19">
        <f t="shared" si="10"/>
        <v>0</v>
      </c>
      <c r="O66" s="46">
        <v>0</v>
      </c>
      <c r="P66" s="44">
        <v>0</v>
      </c>
      <c r="Q66" s="44">
        <v>0</v>
      </c>
      <c r="R66" s="46"/>
      <c r="S66" s="19">
        <f t="shared" si="4"/>
        <v>0</v>
      </c>
      <c r="T66" s="20" t="e">
        <f t="shared" si="3"/>
        <v>#DIV/0!</v>
      </c>
      <c r="U66" s="21"/>
      <c r="V66" s="12"/>
      <c r="W66" s="12"/>
    </row>
    <row r="67" spans="1:23" s="51" customFormat="1" ht="18" customHeight="1">
      <c r="A67" s="36" t="s">
        <v>132</v>
      </c>
      <c r="B67" s="29" t="s">
        <v>133</v>
      </c>
      <c r="C67" s="18">
        <f t="shared" si="1"/>
        <v>3033819</v>
      </c>
      <c r="D67" s="47">
        <v>2032526</v>
      </c>
      <c r="E67" s="34">
        <v>1001293</v>
      </c>
      <c r="F67" s="24">
        <f t="shared" si="20"/>
        <v>2742956</v>
      </c>
      <c r="G67" s="34">
        <v>420593</v>
      </c>
      <c r="H67" s="31">
        <f>1177611+466</f>
        <v>1178077</v>
      </c>
      <c r="I67" s="34">
        <v>230717</v>
      </c>
      <c r="J67" s="34">
        <v>409191</v>
      </c>
      <c r="K67" s="34">
        <v>40986</v>
      </c>
      <c r="L67" s="31">
        <f>463858-466</f>
        <v>463392</v>
      </c>
      <c r="M67" s="34">
        <v>0</v>
      </c>
      <c r="N67" s="19">
        <f t="shared" si="10"/>
        <v>290863</v>
      </c>
      <c r="O67" s="48">
        <v>87605</v>
      </c>
      <c r="P67" s="48">
        <v>0</v>
      </c>
      <c r="Q67" s="48">
        <v>100000</v>
      </c>
      <c r="R67" s="49">
        <v>103258</v>
      </c>
      <c r="S67" s="19">
        <f t="shared" si="4"/>
        <v>754255</v>
      </c>
      <c r="T67" s="20">
        <f t="shared" si="3"/>
        <v>0.831061088839923</v>
      </c>
      <c r="U67" s="21"/>
      <c r="V67" s="12"/>
      <c r="W67" s="50"/>
    </row>
    <row r="68" spans="1:23" s="51" customFormat="1" ht="18" customHeight="1">
      <c r="A68" s="36" t="s">
        <v>134</v>
      </c>
      <c r="B68" s="29" t="s">
        <v>135</v>
      </c>
      <c r="C68" s="18">
        <f>SUM(D68:E68)</f>
        <v>35607341</v>
      </c>
      <c r="D68" s="47">
        <v>29471810</v>
      </c>
      <c r="E68" s="34">
        <v>6135531</v>
      </c>
      <c r="F68" s="24">
        <f t="shared" si="20"/>
        <v>7156463</v>
      </c>
      <c r="G68" s="34">
        <v>11852</v>
      </c>
      <c r="H68" s="31">
        <v>3417909</v>
      </c>
      <c r="I68" s="34">
        <v>940308</v>
      </c>
      <c r="J68" s="34">
        <v>1951818</v>
      </c>
      <c r="K68" s="34">
        <v>0</v>
      </c>
      <c r="L68" s="34">
        <v>834576</v>
      </c>
      <c r="M68" s="34">
        <v>0</v>
      </c>
      <c r="N68" s="19">
        <f t="shared" si="10"/>
        <v>28450878</v>
      </c>
      <c r="O68" s="48">
        <v>1182575</v>
      </c>
      <c r="P68" s="48">
        <v>0</v>
      </c>
      <c r="Q68" s="48">
        <v>26928949</v>
      </c>
      <c r="R68" s="49">
        <v>339354</v>
      </c>
      <c r="S68" s="19">
        <f t="shared" si="4"/>
        <v>29285454</v>
      </c>
      <c r="T68" s="20">
        <f t="shared" si="3"/>
        <v>0.883381497256396</v>
      </c>
      <c r="U68" s="21"/>
      <c r="V68" s="12"/>
      <c r="W68" s="50"/>
    </row>
    <row r="69" spans="1:23" s="51" customFormat="1" ht="18" customHeight="1">
      <c r="A69" s="36" t="s">
        <v>136</v>
      </c>
      <c r="B69" s="29" t="s">
        <v>137</v>
      </c>
      <c r="C69" s="18">
        <f>SUM(D69:E69)</f>
        <v>2845466</v>
      </c>
      <c r="D69" s="47">
        <v>0</v>
      </c>
      <c r="E69" s="34">
        <v>2845466</v>
      </c>
      <c r="F69" s="24">
        <f t="shared" si="20"/>
        <v>2452854</v>
      </c>
      <c r="G69" s="34">
        <v>42174</v>
      </c>
      <c r="H69" s="31">
        <v>979928</v>
      </c>
      <c r="I69" s="34">
        <v>332711</v>
      </c>
      <c r="J69" s="34">
        <v>893299</v>
      </c>
      <c r="K69" s="34">
        <v>0</v>
      </c>
      <c r="L69" s="31">
        <v>204742</v>
      </c>
      <c r="M69" s="34">
        <v>0</v>
      </c>
      <c r="N69" s="19">
        <f t="shared" si="10"/>
        <v>392612</v>
      </c>
      <c r="O69" s="48">
        <v>145652</v>
      </c>
      <c r="P69" s="48">
        <v>0</v>
      </c>
      <c r="Q69" s="48">
        <v>223023</v>
      </c>
      <c r="R69" s="49">
        <v>23937</v>
      </c>
      <c r="S69" s="19">
        <f t="shared" si="4"/>
        <v>597354</v>
      </c>
      <c r="T69" s="20">
        <f t="shared" si="3"/>
        <v>0.9165290718485487</v>
      </c>
      <c r="U69" s="21"/>
      <c r="V69" s="12"/>
      <c r="W69" s="50"/>
    </row>
    <row r="70" spans="1:23" ht="18" customHeight="1">
      <c r="A70" s="36" t="s">
        <v>138</v>
      </c>
      <c r="B70" s="29" t="s">
        <v>139</v>
      </c>
      <c r="C70" s="18">
        <f>SUM(D70:E70)</f>
        <v>1495266</v>
      </c>
      <c r="D70" s="47">
        <v>0</v>
      </c>
      <c r="E70" s="34">
        <v>1495266</v>
      </c>
      <c r="F70" s="24">
        <f t="shared" si="20"/>
        <v>1328750</v>
      </c>
      <c r="G70" s="34">
        <v>15275</v>
      </c>
      <c r="H70" s="31">
        <v>903917</v>
      </c>
      <c r="I70" s="34">
        <v>44550</v>
      </c>
      <c r="J70" s="34">
        <v>139600</v>
      </c>
      <c r="K70" s="34">
        <v>0</v>
      </c>
      <c r="L70" s="34">
        <v>225408</v>
      </c>
      <c r="M70" s="34">
        <v>0</v>
      </c>
      <c r="N70" s="19">
        <f t="shared" si="10"/>
        <v>166516</v>
      </c>
      <c r="O70" s="48">
        <v>158000</v>
      </c>
      <c r="P70" s="48">
        <v>0</v>
      </c>
      <c r="Q70" s="48">
        <v>0</v>
      </c>
      <c r="R70" s="49">
        <v>8516</v>
      </c>
      <c r="S70" s="19">
        <f t="shared" si="4"/>
        <v>391924</v>
      </c>
      <c r="T70" s="20">
        <f t="shared" si="3"/>
        <v>0.8303608654750706</v>
      </c>
      <c r="U70" s="21"/>
      <c r="V70" s="12"/>
      <c r="W70" s="12"/>
    </row>
    <row r="71" spans="1:23" ht="18" customHeight="1" hidden="1">
      <c r="A71" s="33" t="s">
        <v>140</v>
      </c>
      <c r="B71" s="29"/>
      <c r="C71" s="18">
        <f t="shared" si="1"/>
        <v>0</v>
      </c>
      <c r="D71" s="47"/>
      <c r="E71" s="34"/>
      <c r="F71" s="24">
        <f t="shared" si="20"/>
        <v>0</v>
      </c>
      <c r="G71" s="34"/>
      <c r="H71" s="31"/>
      <c r="I71" s="34"/>
      <c r="J71" s="34"/>
      <c r="K71" s="34">
        <v>0</v>
      </c>
      <c r="L71" s="34"/>
      <c r="M71" s="34"/>
      <c r="N71" s="19">
        <f t="shared" si="10"/>
        <v>0</v>
      </c>
      <c r="O71" s="48"/>
      <c r="P71" s="48"/>
      <c r="Q71" s="48"/>
      <c r="R71" s="49"/>
      <c r="S71" s="19">
        <f t="shared" si="4"/>
        <v>0</v>
      </c>
      <c r="T71" s="20" t="e">
        <f t="shared" si="3"/>
        <v>#DIV/0!</v>
      </c>
      <c r="U71" s="21"/>
      <c r="V71" s="12"/>
      <c r="W71" s="12"/>
    </row>
    <row r="72" spans="1:23" s="41" customFormat="1" ht="18" customHeight="1">
      <c r="A72" s="22" t="s">
        <v>54</v>
      </c>
      <c r="B72" s="23" t="s">
        <v>141</v>
      </c>
      <c r="C72" s="18">
        <f t="shared" si="1"/>
        <v>14439973</v>
      </c>
      <c r="D72" s="24">
        <f aca="true" t="shared" si="21" ref="D72:R72">SUM(D73:D75)</f>
        <v>4403789</v>
      </c>
      <c r="E72" s="24">
        <f t="shared" si="21"/>
        <v>10036184</v>
      </c>
      <c r="F72" s="24">
        <f t="shared" si="21"/>
        <v>12345528</v>
      </c>
      <c r="G72" s="24">
        <f t="shared" si="21"/>
        <v>308581</v>
      </c>
      <c r="H72" s="24">
        <f t="shared" si="21"/>
        <v>4270999</v>
      </c>
      <c r="I72" s="24">
        <f t="shared" si="21"/>
        <v>1427341</v>
      </c>
      <c r="J72" s="24">
        <f t="shared" si="21"/>
        <v>4826707</v>
      </c>
      <c r="K72" s="24">
        <f t="shared" si="21"/>
        <v>47485</v>
      </c>
      <c r="L72" s="24">
        <f t="shared" si="21"/>
        <v>1464415</v>
      </c>
      <c r="M72" s="24">
        <f t="shared" si="21"/>
        <v>0</v>
      </c>
      <c r="N72" s="19">
        <f t="shared" si="10"/>
        <v>2094445</v>
      </c>
      <c r="O72" s="24">
        <f t="shared" si="21"/>
        <v>713907</v>
      </c>
      <c r="P72" s="24">
        <f t="shared" si="21"/>
        <v>0</v>
      </c>
      <c r="Q72" s="24">
        <f t="shared" si="21"/>
        <v>764496</v>
      </c>
      <c r="R72" s="24">
        <f t="shared" si="21"/>
        <v>616042</v>
      </c>
      <c r="S72" s="19">
        <f t="shared" si="4"/>
        <v>3558860</v>
      </c>
      <c r="T72" s="20">
        <f t="shared" si="3"/>
        <v>0.8813809340515854</v>
      </c>
      <c r="U72" s="39"/>
      <c r="V72" s="40"/>
      <c r="W72" s="40"/>
    </row>
    <row r="73" spans="1:23" ht="18" customHeight="1">
      <c r="A73" s="36" t="s">
        <v>142</v>
      </c>
      <c r="B73" s="29" t="s">
        <v>143</v>
      </c>
      <c r="C73" s="18">
        <f t="shared" si="1"/>
        <v>4142920</v>
      </c>
      <c r="D73" s="47">
        <v>1640414</v>
      </c>
      <c r="E73" s="34">
        <v>2502506</v>
      </c>
      <c r="F73" s="24">
        <f>SUM(G73:M73)</f>
        <v>2935216</v>
      </c>
      <c r="G73" s="34">
        <v>58035</v>
      </c>
      <c r="H73" s="31">
        <v>1149730</v>
      </c>
      <c r="I73" s="34">
        <f>124916+32040</f>
        <v>156956</v>
      </c>
      <c r="J73" s="34">
        <v>1052619</v>
      </c>
      <c r="K73" s="34">
        <v>25490</v>
      </c>
      <c r="L73" s="34">
        <v>492386</v>
      </c>
      <c r="M73" s="34">
        <v>0</v>
      </c>
      <c r="N73" s="19">
        <f t="shared" si="10"/>
        <v>1207704</v>
      </c>
      <c r="O73" s="48">
        <v>713907</v>
      </c>
      <c r="P73" s="48">
        <f>0</f>
        <v>0</v>
      </c>
      <c r="Q73" s="48">
        <v>144622</v>
      </c>
      <c r="R73" s="49">
        <v>349175</v>
      </c>
      <c r="S73" s="19">
        <f t="shared" si="4"/>
        <v>1700090</v>
      </c>
      <c r="T73" s="20">
        <f t="shared" si="3"/>
        <v>0.8322488021324496</v>
      </c>
      <c r="U73" s="21"/>
      <c r="V73" s="12"/>
      <c r="W73" s="12"/>
    </row>
    <row r="74" spans="1:23" ht="18" customHeight="1">
      <c r="A74" s="36" t="s">
        <v>144</v>
      </c>
      <c r="B74" s="29" t="s">
        <v>145</v>
      </c>
      <c r="C74" s="18">
        <f t="shared" si="1"/>
        <v>6759868</v>
      </c>
      <c r="D74" s="47">
        <v>1286064</v>
      </c>
      <c r="E74" s="34">
        <v>5473804</v>
      </c>
      <c r="F74" s="24">
        <f>SUM(G74:M74)</f>
        <v>6106427</v>
      </c>
      <c r="G74" s="34">
        <v>167745</v>
      </c>
      <c r="H74" s="31">
        <v>1674981</v>
      </c>
      <c r="I74" s="34">
        <v>1000500</v>
      </c>
      <c r="J74" s="34">
        <v>2444825</v>
      </c>
      <c r="K74" s="34">
        <v>8953</v>
      </c>
      <c r="L74" s="34">
        <v>809423</v>
      </c>
      <c r="M74" s="34">
        <v>0</v>
      </c>
      <c r="N74" s="19">
        <f t="shared" si="10"/>
        <v>653441</v>
      </c>
      <c r="O74" s="48">
        <v>0</v>
      </c>
      <c r="P74" s="48">
        <v>0</v>
      </c>
      <c r="Q74" s="48">
        <v>585203</v>
      </c>
      <c r="R74" s="49">
        <v>68238</v>
      </c>
      <c r="S74" s="19">
        <f t="shared" si="4"/>
        <v>1462864</v>
      </c>
      <c r="T74" s="20">
        <f t="shared" si="3"/>
        <v>0.8674473632453151</v>
      </c>
      <c r="U74" s="21"/>
      <c r="V74" s="12"/>
      <c r="W74" s="12"/>
    </row>
    <row r="75" spans="1:23" ht="18" customHeight="1">
      <c r="A75" s="36" t="s">
        <v>146</v>
      </c>
      <c r="B75" s="52" t="s">
        <v>147</v>
      </c>
      <c r="C75" s="18">
        <f t="shared" si="1"/>
        <v>3537185</v>
      </c>
      <c r="D75" s="30">
        <v>1477311</v>
      </c>
      <c r="E75" s="34">
        <v>2059874</v>
      </c>
      <c r="F75" s="24">
        <f>SUM(G75:M75)</f>
        <v>3303885</v>
      </c>
      <c r="G75" s="34">
        <v>82801</v>
      </c>
      <c r="H75" s="32">
        <v>1446288</v>
      </c>
      <c r="I75" s="34">
        <v>269885</v>
      </c>
      <c r="J75" s="34">
        <v>1329263</v>
      </c>
      <c r="K75" s="34">
        <v>13042</v>
      </c>
      <c r="L75" s="34">
        <v>162606</v>
      </c>
      <c r="M75" s="34">
        <v>0</v>
      </c>
      <c r="N75" s="19">
        <f t="shared" si="10"/>
        <v>233300</v>
      </c>
      <c r="O75" s="35">
        <v>0</v>
      </c>
      <c r="P75" s="34">
        <v>0</v>
      </c>
      <c r="Q75" s="34">
        <v>34671</v>
      </c>
      <c r="R75" s="35">
        <v>198629</v>
      </c>
      <c r="S75" s="19">
        <f t="shared" si="4"/>
        <v>395906</v>
      </c>
      <c r="T75" s="20">
        <f t="shared" si="3"/>
        <v>0.9507833959111773</v>
      </c>
      <c r="U75" s="21"/>
      <c r="V75" s="12"/>
      <c r="W75" s="12"/>
    </row>
    <row r="76" spans="1:23" s="41" customFormat="1" ht="18" customHeight="1">
      <c r="A76" s="22" t="s">
        <v>148</v>
      </c>
      <c r="B76" s="23" t="s">
        <v>149</v>
      </c>
      <c r="C76" s="18">
        <f t="shared" si="1"/>
        <v>12932720</v>
      </c>
      <c r="D76" s="24">
        <f>SUM(D77:D81)</f>
        <v>3553270</v>
      </c>
      <c r="E76" s="24">
        <f>SUM(E77:E81)</f>
        <v>9379450</v>
      </c>
      <c r="F76" s="24">
        <f>SUM(F77:F81)</f>
        <v>11530085</v>
      </c>
      <c r="G76" s="24">
        <f>SUM(G77:G81)</f>
        <v>306012</v>
      </c>
      <c r="H76" s="24">
        <f aca="true" t="shared" si="22" ref="H76:M76">SUM(H77:H81)</f>
        <v>7573257</v>
      </c>
      <c r="I76" s="24">
        <f t="shared" si="22"/>
        <v>726032</v>
      </c>
      <c r="J76" s="24">
        <f t="shared" si="22"/>
        <v>1369711</v>
      </c>
      <c r="K76" s="24">
        <f t="shared" si="22"/>
        <v>22332</v>
      </c>
      <c r="L76" s="24">
        <f t="shared" si="22"/>
        <v>1365741</v>
      </c>
      <c r="M76" s="24">
        <f t="shared" si="22"/>
        <v>167000</v>
      </c>
      <c r="N76" s="19">
        <f t="shared" si="10"/>
        <v>1402635</v>
      </c>
      <c r="O76" s="24">
        <f>SUM(O77:O81)</f>
        <v>377040</v>
      </c>
      <c r="P76" s="24">
        <f>SUM(P77:P81)</f>
        <v>0</v>
      </c>
      <c r="Q76" s="24">
        <f>SUM(Q77:Q81)</f>
        <v>426813</v>
      </c>
      <c r="R76" s="24">
        <f>SUM(R77:R81)</f>
        <v>598782</v>
      </c>
      <c r="S76" s="19">
        <f t="shared" si="4"/>
        <v>2935376</v>
      </c>
      <c r="T76" s="20">
        <f t="shared" si="3"/>
        <v>0.8670659409709469</v>
      </c>
      <c r="U76" s="39"/>
      <c r="V76" s="40"/>
      <c r="W76" s="40"/>
    </row>
    <row r="77" spans="1:23" s="41" customFormat="1" ht="18" customHeight="1" hidden="1">
      <c r="A77" s="42" t="s">
        <v>150</v>
      </c>
      <c r="B77" s="29" t="s">
        <v>151</v>
      </c>
      <c r="C77" s="18">
        <f>SUM(D77:E77)</f>
        <v>0</v>
      </c>
      <c r="D77" s="47">
        <v>0</v>
      </c>
      <c r="E77" s="34">
        <v>0</v>
      </c>
      <c r="F77" s="24">
        <f>SUM(G77:M77)</f>
        <v>0</v>
      </c>
      <c r="G77" s="34">
        <v>0</v>
      </c>
      <c r="H77" s="31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19">
        <f t="shared" si="10"/>
        <v>0</v>
      </c>
      <c r="O77" s="48">
        <v>0</v>
      </c>
      <c r="P77" s="48">
        <v>0</v>
      </c>
      <c r="Q77" s="48">
        <v>0</v>
      </c>
      <c r="R77" s="49"/>
      <c r="S77" s="19">
        <f t="shared" si="4"/>
        <v>0</v>
      </c>
      <c r="T77" s="20" t="e">
        <f>SUM(G77:K77)/F77</f>
        <v>#DIV/0!</v>
      </c>
      <c r="U77" s="39"/>
      <c r="V77" s="12"/>
      <c r="W77" s="40"/>
    </row>
    <row r="78" spans="1:23" s="41" customFormat="1" ht="18" customHeight="1">
      <c r="A78" s="42" t="s">
        <v>152</v>
      </c>
      <c r="B78" s="29" t="s">
        <v>153</v>
      </c>
      <c r="C78" s="18">
        <f>SUM(D78:E78)</f>
        <v>3042812</v>
      </c>
      <c r="D78" s="47">
        <v>709949</v>
      </c>
      <c r="E78" s="34">
        <v>2332863</v>
      </c>
      <c r="F78" s="24">
        <f>SUM(G78:M78)</f>
        <v>3003746</v>
      </c>
      <c r="G78" s="34">
        <v>300</v>
      </c>
      <c r="H78" s="31">
        <v>2323917</v>
      </c>
      <c r="I78" s="34">
        <v>85835</v>
      </c>
      <c r="J78" s="34">
        <v>346638</v>
      </c>
      <c r="K78" s="34">
        <v>6505</v>
      </c>
      <c r="L78" s="34">
        <v>73551</v>
      </c>
      <c r="M78" s="34">
        <v>167000</v>
      </c>
      <c r="N78" s="19">
        <f t="shared" si="10"/>
        <v>39066</v>
      </c>
      <c r="O78" s="48">
        <v>0</v>
      </c>
      <c r="P78" s="48">
        <v>0</v>
      </c>
      <c r="Q78" s="48">
        <v>0</v>
      </c>
      <c r="R78" s="49">
        <v>39066</v>
      </c>
      <c r="S78" s="19">
        <f t="shared" si="4"/>
        <v>279617</v>
      </c>
      <c r="T78" s="20">
        <f>SUM(G78:K78)/F78</f>
        <v>0.9199163311411818</v>
      </c>
      <c r="U78" s="39"/>
      <c r="V78" s="12"/>
      <c r="W78" s="40"/>
    </row>
    <row r="79" spans="1:23" s="41" customFormat="1" ht="18" customHeight="1">
      <c r="A79" s="42" t="s">
        <v>154</v>
      </c>
      <c r="B79" s="29" t="s">
        <v>155</v>
      </c>
      <c r="C79" s="18">
        <f>SUM(D79:E79)</f>
        <v>4074685</v>
      </c>
      <c r="D79" s="53">
        <v>1677358</v>
      </c>
      <c r="E79" s="54">
        <v>2397327</v>
      </c>
      <c r="F79" s="24">
        <f>SUM(G79:M79)</f>
        <v>3452088</v>
      </c>
      <c r="G79" s="54">
        <v>6555</v>
      </c>
      <c r="H79" s="54">
        <v>2084285</v>
      </c>
      <c r="I79" s="54">
        <v>249033</v>
      </c>
      <c r="J79" s="54">
        <v>535235</v>
      </c>
      <c r="K79" s="54">
        <v>0</v>
      </c>
      <c r="L79" s="54">
        <v>576980</v>
      </c>
      <c r="M79" s="54">
        <v>0</v>
      </c>
      <c r="N79" s="19">
        <f t="shared" si="10"/>
        <v>622597</v>
      </c>
      <c r="O79" s="54">
        <v>0</v>
      </c>
      <c r="P79" s="54">
        <v>0</v>
      </c>
      <c r="Q79" s="54">
        <v>405941</v>
      </c>
      <c r="R79" s="45">
        <v>216656</v>
      </c>
      <c r="S79" s="19">
        <f t="shared" si="4"/>
        <v>1199577</v>
      </c>
      <c r="T79" s="20">
        <f>SUM(G79:K79)/F79</f>
        <v>0.832860575976047</v>
      </c>
      <c r="U79" s="39"/>
      <c r="V79" s="12"/>
      <c r="W79" s="40"/>
    </row>
    <row r="80" spans="1:23" ht="18" customHeight="1">
      <c r="A80" s="42" t="s">
        <v>156</v>
      </c>
      <c r="B80" s="29" t="s">
        <v>157</v>
      </c>
      <c r="C80" s="18">
        <f>SUM(D80:E80)</f>
        <v>2097718</v>
      </c>
      <c r="D80" s="47">
        <v>810187</v>
      </c>
      <c r="E80" s="34">
        <v>1287531</v>
      </c>
      <c r="F80" s="24">
        <f>SUM(G80:M80)</f>
        <v>1745046</v>
      </c>
      <c r="G80" s="34">
        <v>86325</v>
      </c>
      <c r="H80" s="31">
        <v>645523</v>
      </c>
      <c r="I80" s="34">
        <v>355602</v>
      </c>
      <c r="J80" s="34">
        <v>487838</v>
      </c>
      <c r="K80" s="34">
        <v>8110</v>
      </c>
      <c r="L80" s="34">
        <v>161648</v>
      </c>
      <c r="M80" s="34">
        <v>0</v>
      </c>
      <c r="N80" s="19">
        <f t="shared" si="10"/>
        <v>352672</v>
      </c>
      <c r="O80" s="48">
        <v>118000</v>
      </c>
      <c r="P80" s="48">
        <v>0</v>
      </c>
      <c r="Q80" s="48">
        <v>12700</v>
      </c>
      <c r="R80" s="49">
        <v>221972</v>
      </c>
      <c r="S80" s="19">
        <f t="shared" si="4"/>
        <v>514320</v>
      </c>
      <c r="T80" s="20">
        <f>SUM(G80:K80)/F80</f>
        <v>0.9073674848685938</v>
      </c>
      <c r="U80" s="21"/>
      <c r="V80" s="12"/>
      <c r="W80" s="12"/>
    </row>
    <row r="81" spans="1:23" ht="18" customHeight="1">
      <c r="A81" s="42" t="s">
        <v>158</v>
      </c>
      <c r="B81" s="29" t="s">
        <v>159</v>
      </c>
      <c r="C81" s="18">
        <f>SUM(D81:E81)</f>
        <v>3717505</v>
      </c>
      <c r="D81" s="47">
        <v>355776</v>
      </c>
      <c r="E81" s="34">
        <v>3361729</v>
      </c>
      <c r="F81" s="24">
        <f>SUM(G81:M81)</f>
        <v>3329205</v>
      </c>
      <c r="G81" s="34">
        <v>212832</v>
      </c>
      <c r="H81" s="31">
        <v>2519532</v>
      </c>
      <c r="I81" s="34">
        <v>35562</v>
      </c>
      <c r="J81" s="34">
        <v>0</v>
      </c>
      <c r="K81" s="34">
        <v>7717</v>
      </c>
      <c r="L81" s="34">
        <v>553562</v>
      </c>
      <c r="M81" s="34">
        <v>0</v>
      </c>
      <c r="N81" s="19">
        <f t="shared" si="10"/>
        <v>388300</v>
      </c>
      <c r="O81" s="48">
        <v>259040</v>
      </c>
      <c r="P81" s="48">
        <v>0</v>
      </c>
      <c r="Q81" s="48">
        <v>8172</v>
      </c>
      <c r="R81" s="49">
        <v>121088</v>
      </c>
      <c r="S81" s="19">
        <f t="shared" si="4"/>
        <v>941862</v>
      </c>
      <c r="T81" s="20">
        <f>SUM(G81:K81)/F81</f>
        <v>0.8337254689933482</v>
      </c>
      <c r="U81" s="21"/>
      <c r="V81" s="12"/>
      <c r="W81" s="12"/>
    </row>
    <row r="82" spans="1:23" s="63" customFormat="1" ht="21.75" customHeight="1">
      <c r="A82" s="55"/>
      <c r="B82" s="213" t="s">
        <v>160</v>
      </c>
      <c r="C82" s="213"/>
      <c r="D82" s="213"/>
      <c r="E82" s="213"/>
      <c r="F82" s="56"/>
      <c r="G82" s="57"/>
      <c r="H82" s="58"/>
      <c r="I82" s="59"/>
      <c r="J82" s="59"/>
      <c r="K82" s="59"/>
      <c r="L82" s="60"/>
      <c r="M82" s="213" t="s">
        <v>160</v>
      </c>
      <c r="N82" s="213"/>
      <c r="O82" s="213"/>
      <c r="P82" s="213"/>
      <c r="Q82" s="213"/>
      <c r="R82" s="213"/>
      <c r="S82" s="213"/>
      <c r="T82" s="61"/>
      <c r="U82" s="62"/>
      <c r="V82" s="62"/>
      <c r="W82" s="62"/>
    </row>
    <row r="83" spans="1:23" s="71" customFormat="1" ht="21" customHeight="1">
      <c r="A83" s="64"/>
      <c r="B83" s="205" t="s">
        <v>161</v>
      </c>
      <c r="C83" s="205"/>
      <c r="D83" s="205"/>
      <c r="E83" s="205"/>
      <c r="F83" s="65"/>
      <c r="G83" s="66"/>
      <c r="H83" s="67"/>
      <c r="I83" s="66"/>
      <c r="J83" s="66"/>
      <c r="K83" s="66"/>
      <c r="L83" s="66"/>
      <c r="M83" s="206" t="s">
        <v>162</v>
      </c>
      <c r="N83" s="206"/>
      <c r="O83" s="206"/>
      <c r="P83" s="206"/>
      <c r="Q83" s="206"/>
      <c r="R83" s="206"/>
      <c r="S83" s="206"/>
      <c r="T83" s="68"/>
      <c r="U83" s="69"/>
      <c r="V83" s="70"/>
      <c r="W83" s="70"/>
    </row>
    <row r="84" spans="1:21" s="27" customFormat="1" ht="16.5" customHeight="1">
      <c r="A84" s="72"/>
      <c r="B84" s="207"/>
      <c r="C84" s="207"/>
      <c r="D84" s="207"/>
      <c r="E84" s="73"/>
      <c r="F84" s="73"/>
      <c r="G84" s="73"/>
      <c r="H84" s="74"/>
      <c r="I84" s="73"/>
      <c r="J84" s="73"/>
      <c r="K84" s="73"/>
      <c r="L84" s="73"/>
      <c r="M84" s="208" t="s">
        <v>163</v>
      </c>
      <c r="N84" s="208"/>
      <c r="O84" s="208"/>
      <c r="P84" s="208"/>
      <c r="Q84" s="208"/>
      <c r="R84" s="208"/>
      <c r="S84" s="208"/>
      <c r="T84" s="75"/>
      <c r="U84" s="76"/>
    </row>
    <row r="85" spans="8:19" s="77" customFormat="1" ht="18" customHeight="1">
      <c r="H85" s="78"/>
      <c r="L85" s="79"/>
      <c r="M85" s="79"/>
      <c r="N85" s="79"/>
      <c r="O85" s="79"/>
      <c r="P85" s="79"/>
      <c r="Q85" s="80"/>
      <c r="R85" s="80"/>
      <c r="S85" s="80"/>
    </row>
    <row r="86" spans="8:19" s="77" customFormat="1" ht="18" customHeight="1">
      <c r="H86" s="78"/>
      <c r="L86" s="79"/>
      <c r="M86" s="79"/>
      <c r="N86" s="79"/>
      <c r="O86" s="79"/>
      <c r="P86" s="79"/>
      <c r="Q86" s="80"/>
      <c r="R86" s="80"/>
      <c r="S86" s="80"/>
    </row>
    <row r="87" spans="8:19" s="77" customFormat="1" ht="18" customHeight="1">
      <c r="H87" s="78"/>
      <c r="L87" s="79"/>
      <c r="M87" s="79"/>
      <c r="N87" s="79"/>
      <c r="O87" s="79"/>
      <c r="P87" s="79"/>
      <c r="Q87" s="80"/>
      <c r="R87" s="80"/>
      <c r="S87" s="80"/>
    </row>
    <row r="88" spans="1:19" s="77" customFormat="1" ht="18" customHeight="1">
      <c r="A88" s="81"/>
      <c r="H88" s="78"/>
      <c r="L88" s="81"/>
      <c r="M88" s="80"/>
      <c r="N88" s="80"/>
      <c r="O88" s="80"/>
      <c r="P88" s="80"/>
      <c r="Q88" s="80"/>
      <c r="R88" s="80"/>
      <c r="S88" s="80"/>
    </row>
    <row r="89" spans="1:12" s="77" customFormat="1" ht="18" customHeight="1">
      <c r="A89" s="82"/>
      <c r="H89" s="78"/>
      <c r="L89" s="82"/>
    </row>
    <row r="90" spans="8:12" s="77" customFormat="1" ht="18" customHeight="1">
      <c r="H90" s="78"/>
      <c r="K90" s="82"/>
      <c r="L90" s="82"/>
    </row>
    <row r="91" s="77" customFormat="1" ht="18" customHeight="1">
      <c r="H91" s="78"/>
    </row>
    <row r="92" spans="1:22" ht="18" customHeight="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</row>
    <row r="93" spans="1:22" ht="18" customHeight="1">
      <c r="A93" s="84"/>
      <c r="B93" s="85"/>
      <c r="C93" s="86"/>
      <c r="D93" s="86"/>
      <c r="E93" s="86"/>
      <c r="F93" s="86"/>
      <c r="G93" s="86"/>
      <c r="H93" s="86"/>
      <c r="I93" s="86"/>
      <c r="J93" s="86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spans="1:22" ht="18" customHeight="1">
      <c r="A94" s="87"/>
      <c r="B94" s="88"/>
      <c r="C94" s="89"/>
      <c r="D94" s="89"/>
      <c r="E94" s="89"/>
      <c r="F94" s="89"/>
      <c r="G94" s="89"/>
      <c r="H94" s="89"/>
      <c r="I94" s="89"/>
      <c r="J94" s="89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</row>
    <row r="95" spans="1:22" ht="18" customHeight="1">
      <c r="A95" s="90"/>
      <c r="B95" s="88"/>
      <c r="C95" s="89"/>
      <c r="D95" s="89"/>
      <c r="E95" s="89"/>
      <c r="F95" s="89"/>
      <c r="G95" s="89"/>
      <c r="H95" s="89"/>
      <c r="I95" s="89"/>
      <c r="J95" s="89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</row>
    <row r="96" spans="1:22" ht="18" customHeight="1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</row>
    <row r="97" spans="1:22" ht="18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</row>
    <row r="98" spans="1:22" ht="18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</row>
    <row r="99" spans="1:22" ht="18" customHeight="1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</row>
    <row r="100" spans="1:22" ht="10.5" customHeight="1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</row>
    <row r="101" spans="1:22" ht="18" customHeight="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</row>
    <row r="102" spans="1:22" ht="18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</row>
    <row r="103" spans="1:22" ht="15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</row>
    <row r="104" spans="1:22" s="97" customFormat="1" ht="18" customHeight="1">
      <c r="A104" s="93"/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6"/>
      <c r="R104" s="96"/>
      <c r="S104" s="93"/>
      <c r="T104" s="93"/>
      <c r="U104" s="93"/>
      <c r="V104" s="93"/>
    </row>
    <row r="105" spans="1:22" s="97" customFormat="1" ht="12.75">
      <c r="A105" s="93"/>
      <c r="B105" s="93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9"/>
      <c r="R105" s="99"/>
      <c r="S105" s="93"/>
      <c r="T105" s="93"/>
      <c r="U105" s="93"/>
      <c r="V105" s="93"/>
    </row>
    <row r="106" spans="1:22" s="97" customFormat="1" ht="12.75">
      <c r="A106" s="93"/>
      <c r="B106" s="93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9"/>
      <c r="R106" s="99"/>
      <c r="S106" s="93"/>
      <c r="T106" s="93"/>
      <c r="U106" s="93"/>
      <c r="V106" s="93"/>
    </row>
    <row r="107" spans="1:22" s="97" customFormat="1" ht="12.75">
      <c r="A107" s="93"/>
      <c r="B107" s="93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9"/>
      <c r="R107" s="99"/>
      <c r="S107" s="93"/>
      <c r="T107" s="93"/>
      <c r="U107" s="93"/>
      <c r="V107" s="93"/>
    </row>
    <row r="108" spans="1:22" s="97" customFormat="1" ht="12.75">
      <c r="A108" s="93"/>
      <c r="B108" s="93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3"/>
      <c r="T108" s="93"/>
      <c r="U108" s="93"/>
      <c r="V108" s="93"/>
    </row>
    <row r="109" spans="2:19" s="97" customFormat="1" ht="12.75">
      <c r="B109" s="93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9"/>
      <c r="R109" s="99"/>
      <c r="S109" s="100"/>
    </row>
    <row r="110" spans="2:19" s="97" customFormat="1" ht="12.75">
      <c r="B110" s="93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9"/>
      <c r="R110" s="99"/>
      <c r="S110" s="100"/>
    </row>
    <row r="111" spans="2:19" s="97" customFormat="1" ht="12.75">
      <c r="B111" s="93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9"/>
      <c r="R111" s="99"/>
      <c r="S111" s="100"/>
    </row>
    <row r="112" spans="2:18" s="97" customFormat="1" ht="12.75">
      <c r="B112" s="93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9"/>
      <c r="R112" s="99"/>
    </row>
    <row r="113" spans="2:18" s="97" customFormat="1" ht="12.75">
      <c r="B113" s="93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9"/>
      <c r="R113" s="99"/>
    </row>
    <row r="114" spans="2:18" ht="15.75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2:18" ht="15.75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2:18" ht="15.75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2:18" ht="15.75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2:18" ht="15.75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</row>
    <row r="119" spans="2:18" ht="15.75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</row>
    <row r="120" spans="2:18" ht="15.75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</row>
    <row r="121" spans="2:14" ht="15.75">
      <c r="B121" s="12"/>
      <c r="C121" s="12"/>
      <c r="D121" s="12"/>
      <c r="E121" s="12"/>
      <c r="F121" s="12"/>
      <c r="G121" s="12"/>
      <c r="I121" s="12"/>
      <c r="J121" s="12"/>
      <c r="K121" s="12"/>
      <c r="L121" s="12"/>
      <c r="M121" s="12"/>
      <c r="N121" s="12"/>
    </row>
    <row r="122" spans="2:14" ht="15.75">
      <c r="B122" s="12"/>
      <c r="C122" s="12"/>
      <c r="D122" s="12"/>
      <c r="E122" s="12"/>
      <c r="F122" s="12"/>
      <c r="G122" s="12"/>
      <c r="I122" s="12"/>
      <c r="J122" s="12"/>
      <c r="K122" s="12"/>
      <c r="L122" s="12"/>
      <c r="M122" s="12"/>
      <c r="N122" s="12"/>
    </row>
    <row r="123" spans="2:14" ht="15.75">
      <c r="B123" s="12"/>
      <c r="C123" s="12"/>
      <c r="D123" s="12"/>
      <c r="E123" s="12"/>
      <c r="F123" s="12"/>
      <c r="G123" s="12"/>
      <c r="I123" s="12"/>
      <c r="J123" s="12"/>
      <c r="K123" s="12"/>
      <c r="L123" s="12"/>
      <c r="M123" s="12"/>
      <c r="N123" s="12"/>
    </row>
    <row r="124" spans="2:14" ht="15.75">
      <c r="B124" s="12"/>
      <c r="C124" s="12"/>
      <c r="D124" s="12"/>
      <c r="E124" s="12"/>
      <c r="F124" s="12"/>
      <c r="G124" s="12"/>
      <c r="I124" s="12"/>
      <c r="J124" s="12"/>
      <c r="K124" s="12"/>
      <c r="L124" s="12"/>
      <c r="M124" s="12"/>
      <c r="N124" s="12"/>
    </row>
    <row r="125" spans="2:14" ht="15.75">
      <c r="B125" s="12"/>
      <c r="C125" s="12"/>
      <c r="D125" s="12"/>
      <c r="E125" s="12"/>
      <c r="F125" s="12"/>
      <c r="G125" s="12"/>
      <c r="I125" s="12"/>
      <c r="J125" s="12"/>
      <c r="K125" s="12"/>
      <c r="L125" s="12"/>
      <c r="M125" s="12"/>
      <c r="N125" s="12"/>
    </row>
  </sheetData>
  <sheetProtection/>
  <mergeCells count="44">
    <mergeCell ref="B83:E83"/>
    <mergeCell ref="M83:S83"/>
    <mergeCell ref="B84:D84"/>
    <mergeCell ref="M84:S84"/>
    <mergeCell ref="P9:P10"/>
    <mergeCell ref="Q9:Q10"/>
    <mergeCell ref="A11:B11"/>
    <mergeCell ref="A12:B12"/>
    <mergeCell ref="B82:E82"/>
    <mergeCell ref="M82:S82"/>
    <mergeCell ref="D9:D10"/>
    <mergeCell ref="E9:E10"/>
    <mergeCell ref="G9:G10"/>
    <mergeCell ref="H9:H10"/>
    <mergeCell ref="I9:I10"/>
    <mergeCell ref="J9:J10"/>
    <mergeCell ref="R7:R10"/>
    <mergeCell ref="S7:S10"/>
    <mergeCell ref="F8:F10"/>
    <mergeCell ref="G8:M8"/>
    <mergeCell ref="N8:N10"/>
    <mergeCell ref="O8:Q8"/>
    <mergeCell ref="K9:K10"/>
    <mergeCell ref="L9:L10"/>
    <mergeCell ref="M9:M10"/>
    <mergeCell ref="O9:O10"/>
    <mergeCell ref="A4:D4"/>
    <mergeCell ref="O4:T4"/>
    <mergeCell ref="A6:B10"/>
    <mergeCell ref="C6:E6"/>
    <mergeCell ref="F6:S6"/>
    <mergeCell ref="T6:T10"/>
    <mergeCell ref="C7:C10"/>
    <mergeCell ref="D7:E8"/>
    <mergeCell ref="F7:M7"/>
    <mergeCell ref="N7:Q7"/>
    <mergeCell ref="A1:D1"/>
    <mergeCell ref="E1:N1"/>
    <mergeCell ref="A2:D2"/>
    <mergeCell ref="E2:N2"/>
    <mergeCell ref="O2:T2"/>
    <mergeCell ref="A3:D3"/>
    <mergeCell ref="F3:M3"/>
    <mergeCell ref="O3:T3"/>
  </mergeCells>
  <printOptions/>
  <pageMargins left="0.16" right="0.16" top="0.2" bottom="0" header="0.2" footer="0.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</dc:creator>
  <cp:keywords/>
  <dc:description/>
  <cp:lastModifiedBy>Bang</cp:lastModifiedBy>
  <dcterms:created xsi:type="dcterms:W3CDTF">2015-10-12T07:36:06Z</dcterms:created>
  <dcterms:modified xsi:type="dcterms:W3CDTF">2015-10-23T01:48:04Z</dcterms:modified>
  <cp:category/>
  <cp:version/>
  <cp:contentType/>
  <cp:contentStatus/>
</cp:coreProperties>
</file>